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fileSharing readOnlyRecommended="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V:\LMD\Water Quality Monitoring\Grassland Bypass Project\SFEI Reports\SFEI 2017 Reports\2017 SFEI Report\"/>
    </mc:Choice>
  </mc:AlternateContent>
  <xr:revisionPtr revIDLastSave="0" documentId="8_{C3231D10-C0C5-425A-B34E-0D7A6B00E327}" xr6:coauthVersionLast="36" xr6:coauthVersionMax="36" xr10:uidLastSave="{00000000-0000-0000-0000-000000000000}"/>
  <bookViews>
    <workbookView xWindow="0" yWindow="0" windowWidth="14370" windowHeight="13650" firstSheet="2" activeTab="4" xr2:uid="{00000000-000D-0000-FFFF-FFFF00000000}"/>
  </bookViews>
  <sheets>
    <sheet name="Cover Page" sheetId="57" r:id="rId1"/>
    <sheet name="Table of Contents" sheetId="58" r:id="rId2"/>
    <sheet name="Figure 1 (map)" sheetId="2" r:id="rId3"/>
    <sheet name="1a-1b (A-auto)" sheetId="4" r:id="rId4"/>
    <sheet name="2a-2b (B-auto)" sheetId="25" r:id="rId5"/>
    <sheet name="2c (B3-grab)" sheetId="6" r:id="rId6"/>
    <sheet name="Figure 2 (B-chart)" sheetId="7" r:id="rId7"/>
    <sheet name="3a-3b (D-USGS)" sheetId="8" r:id="rId8"/>
    <sheet name="3c (D-grab)" sheetId="26" r:id="rId9"/>
    <sheet name="4 (C-grab)" sheetId="27" r:id="rId10"/>
    <sheet name="5 (I2-grab)" sheetId="11" state="hidden" r:id="rId11"/>
    <sheet name="6a-6b (F-USGS)" sheetId="28" r:id="rId12"/>
    <sheet name="6c (F-grab)" sheetId="29" r:id="rId13"/>
    <sheet name="7a (J grab)" sheetId="14" state="hidden" r:id="rId14"/>
    <sheet name="7b (K &amp; K2 grab)" sheetId="55" state="hidden" r:id="rId15"/>
    <sheet name="7C (L2 grab)" sheetId="53" state="hidden" r:id="rId16"/>
    <sheet name="7D (M2 grab)" sheetId="56" state="hidden" r:id="rId17"/>
    <sheet name="8a-8b (H2-USGS)" sheetId="30" r:id="rId18"/>
    <sheet name="9 (R-grab)" sheetId="31" r:id="rId19"/>
    <sheet name="10a-10b (G-USGS)" sheetId="32" r:id="rId20"/>
    <sheet name="10c (G-grab)" sheetId="33" r:id="rId21"/>
    <sheet name="11a-11b (N-auto)" sheetId="34" r:id="rId22"/>
    <sheet name="11c (N-grab)" sheetId="35" r:id="rId23"/>
    <sheet name="19-20-21 (NEW WDR Tox)" sheetId="36" r:id="rId24"/>
    <sheet name="22 (key)" sheetId="24" r:id="rId25"/>
  </sheets>
  <definedNames>
    <definedName name="_xlnm._FilterDatabase" localSheetId="19" hidden="1">'10a-10b (G-USGS)'!$A$6:$E$374</definedName>
    <definedName name="_xlnm._FilterDatabase" localSheetId="20" hidden="1">'10c (G-grab)'!$A$6:$I$59</definedName>
    <definedName name="_xlnm._FilterDatabase" localSheetId="21" hidden="1">'11a-11b (N-auto)'!$A$6:$G$371</definedName>
    <definedName name="_xlnm._FilterDatabase" localSheetId="22" hidden="1">'11c (N-grab)'!$A$6:$I$58</definedName>
    <definedName name="_xlnm._FilterDatabase" localSheetId="3" hidden="1">'1a-1b (A-auto)'!$A$4:$J$370</definedName>
    <definedName name="_xlnm._FilterDatabase" localSheetId="4" hidden="1">'2a-2b (B-auto)'!$A$6:$J$371</definedName>
    <definedName name="_xlnm._FilterDatabase" localSheetId="5" hidden="1">'2c (B3-grab)'!$A$6:$L$58</definedName>
    <definedName name="_xlnm._FilterDatabase" localSheetId="7" hidden="1">'3a-3b (D-USGS)'!$A$6:$T$371</definedName>
    <definedName name="_xlnm._FilterDatabase" localSheetId="8" hidden="1">'3c (D-grab)'!$A$6:$K$58</definedName>
    <definedName name="_xlnm._FilterDatabase" localSheetId="9" hidden="1">'4 (C-grab)'!$A$6:$J$58</definedName>
    <definedName name="_xlnm._FilterDatabase" localSheetId="11" hidden="1">'6a-6b (F-USGS)'!$A$6:$E$371</definedName>
    <definedName name="_xlnm._FilterDatabase" localSheetId="12" hidden="1">'6c (F-grab)'!$A$6:$I$59</definedName>
    <definedName name="_xlnm._FilterDatabase" localSheetId="14" hidden="1">'7b (K &amp; K2 grab)'!$A$7:$H$143</definedName>
    <definedName name="_xlnm._FilterDatabase" localSheetId="17" hidden="1">'8a-8b (H2-USGS)'!$A$6:$A$374</definedName>
    <definedName name="_xlnm._FilterDatabase" localSheetId="18" hidden="1">'9 (R-grab)'!$A$6:$I$58</definedName>
    <definedName name="adata" localSheetId="14">#REF!</definedName>
    <definedName name="adata" localSheetId="16">#REF!</definedName>
    <definedName name="adata">#REF!</definedName>
    <definedName name="blah" localSheetId="14">#REF!</definedName>
    <definedName name="blah" localSheetId="16">#REF!</definedName>
    <definedName name="blah">#REF!</definedName>
    <definedName name="_xlnm.Database" localSheetId="14">#REF!</definedName>
    <definedName name="_xlnm.Database" localSheetId="16">#REF!</definedName>
    <definedName name="_xlnm.Database">#REF!</definedName>
    <definedName name="dd" localSheetId="14">#REF!</definedName>
    <definedName name="dd" localSheetId="16">#REF!</definedName>
    <definedName name="dd">#REF!</definedName>
    <definedName name="duh" localSheetId="14">#REF!</definedName>
    <definedName name="duh" localSheetId="16">#REF!</definedName>
    <definedName name="duh">#REF!</definedName>
    <definedName name="HEAD" localSheetId="14">#REF!</definedName>
    <definedName name="HEAD" localSheetId="16">#REF!</definedName>
    <definedName name="HEAD">#REF!</definedName>
    <definedName name="INITIALS" localSheetId="14">#REF!</definedName>
    <definedName name="INITIALS" localSheetId="16">#REF!</definedName>
    <definedName name="INITIALS">#REF!</definedName>
    <definedName name="LINE" localSheetId="14">#REF!</definedName>
    <definedName name="LINE" localSheetId="16">#REF!</definedName>
    <definedName name="LINE">#REF!</definedName>
    <definedName name="ll" localSheetId="14">#REF!</definedName>
    <definedName name="ll" localSheetId="16">#REF!</definedName>
    <definedName name="ll">#REF!</definedName>
    <definedName name="_xlnm.Print_Area" localSheetId="19">'10a-10b (G-USGS)'!$A$376:$D$392</definedName>
    <definedName name="_xlnm.Print_Area" localSheetId="20">'10c (G-grab)'!$B$2:$I$62</definedName>
    <definedName name="_xlnm.Print_Area" localSheetId="21">'11a-11b (N-auto)'!$A$1:$E$392</definedName>
    <definedName name="_xlnm.Print_Area" localSheetId="22">'11c (N-grab)'!$A$2:$I$76</definedName>
    <definedName name="_xlnm.Print_Area" localSheetId="3">'1a-1b (A-auto)'!$A$1:$J$389</definedName>
    <definedName name="_xlnm.Print_Area" localSheetId="4">'2a-2b (B-auto)'!$A$2:$J$393</definedName>
    <definedName name="_xlnm.Print_Area" localSheetId="5">'2c (B3-grab)'!$A$2:$I$79</definedName>
    <definedName name="_xlnm.Print_Area" localSheetId="7">'3a-3b (D-USGS)'!$A$2:$E$393</definedName>
    <definedName name="_xlnm.Print_Area" localSheetId="8">'3c (D-grab)'!$A$1:$J$94</definedName>
    <definedName name="_xlnm.Print_Area" localSheetId="9">'4 (C-grab)'!$A$2:$I$61</definedName>
    <definedName name="_xlnm.Print_Area" localSheetId="11">'6a-6b (F-USGS)'!$A$377:$D$393</definedName>
    <definedName name="_xlnm.Print_Area" localSheetId="12">'6c (F-grab)'!$A$2:$H$63</definedName>
    <definedName name="_xlnm.Print_Area" localSheetId="17">'8a-8b (H2-USGS)'!$A$2:$H$393</definedName>
    <definedName name="_xlnm.Print_Area" localSheetId="18">'9 (R-grab)'!$A$2:$I$79</definedName>
    <definedName name="_xlnm.Print_Titles" localSheetId="20">'10c (G-grab)'!$3:$6</definedName>
    <definedName name="_xlnm.Print_Titles" localSheetId="21">'11a-11b (N-auto)'!$4:$6</definedName>
    <definedName name="_xlnm.Print_Titles" localSheetId="22">'11c (N-grab)'!$3:$6</definedName>
    <definedName name="_xlnm.Print_Titles" localSheetId="3">'1a-1b (A-auto)'!$2:$4</definedName>
    <definedName name="_xlnm.Print_Titles" localSheetId="4">'2a-2b (B-auto)'!$4:$6</definedName>
    <definedName name="_xlnm.Print_Titles" localSheetId="5">'2c (B3-grab)'!$3:$6</definedName>
    <definedName name="_xlnm.Print_Titles" localSheetId="7">'3a-3b (D-USGS)'!$4:$6</definedName>
    <definedName name="_xlnm.Print_Titles" localSheetId="8">'3c (D-grab)'!$3:$6</definedName>
    <definedName name="_xlnm.Print_Titles" localSheetId="10">'5 (I2-grab)'!$4:$6</definedName>
    <definedName name="_xlnm.Print_Titles" localSheetId="12">'6c (F-grab)'!$3:$6</definedName>
    <definedName name="_xlnm.Print_Titles" localSheetId="17">'8a-8b (H2-USGS)'!$4:$6</definedName>
    <definedName name="_xlnm.Print_Titles" localSheetId="18">'9 (R-grab)'!$3:$6</definedName>
    <definedName name="raindata" localSheetId="14">#REF!</definedName>
    <definedName name="raindata" localSheetId="16">#REF!</definedName>
    <definedName name="raindat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7" i="34" l="1"/>
  <c r="G8" i="34"/>
  <c r="G10" i="34"/>
  <c r="G11" i="34"/>
  <c r="G15" i="34"/>
  <c r="G16" i="34"/>
  <c r="G18" i="34"/>
  <c r="G20" i="34"/>
  <c r="G21" i="34"/>
  <c r="G22" i="34"/>
  <c r="G23" i="34"/>
  <c r="G380" i="34"/>
  <c r="G381" i="34"/>
  <c r="G382" i="34"/>
  <c r="G383" i="34"/>
  <c r="G384" i="34"/>
  <c r="G385" i="34"/>
  <c r="G386" i="34"/>
  <c r="G387" i="34"/>
  <c r="G388" i="34"/>
  <c r="G389" i="34"/>
  <c r="G390" i="34"/>
  <c r="G391" i="34"/>
  <c r="C18" i="30"/>
  <c r="B392" i="28"/>
  <c r="B391" i="28"/>
  <c r="B390" i="28"/>
  <c r="B389" i="28"/>
  <c r="B388" i="28"/>
  <c r="B387" i="28"/>
  <c r="B386" i="28"/>
  <c r="B385" i="28"/>
  <c r="B384" i="28"/>
  <c r="B383" i="28"/>
  <c r="B382" i="28"/>
  <c r="B381" i="28"/>
  <c r="B392" i="8"/>
  <c r="B391" i="8"/>
  <c r="B390" i="8"/>
  <c r="B389" i="8"/>
  <c r="B388" i="8"/>
  <c r="B387" i="8"/>
  <c r="B386" i="8"/>
  <c r="B385" i="8"/>
  <c r="B384" i="8"/>
  <c r="B383" i="8"/>
  <c r="B382" i="8"/>
  <c r="B381" i="8"/>
  <c r="B392" i="30"/>
  <c r="B388" i="30"/>
  <c r="B390" i="30"/>
  <c r="B389" i="30"/>
  <c r="B390" i="25" l="1"/>
  <c r="B389" i="25"/>
  <c r="B388" i="25"/>
  <c r="B387" i="25"/>
  <c r="B386" i="25"/>
  <c r="B385" i="25"/>
  <c r="B384" i="25"/>
  <c r="B383" i="25"/>
  <c r="B382" i="25"/>
  <c r="B381" i="25"/>
  <c r="B380" i="25"/>
  <c r="B379" i="25"/>
  <c r="A8" i="25" l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A120" i="25" s="1"/>
  <c r="A121" i="25" s="1"/>
  <c r="A122" i="25" s="1"/>
  <c r="A123" i="25" s="1"/>
  <c r="A124" i="25" s="1"/>
  <c r="A125" i="25" s="1"/>
  <c r="A126" i="25" s="1"/>
  <c r="A127" i="25" s="1"/>
  <c r="A128" i="25" s="1"/>
  <c r="A129" i="25" s="1"/>
  <c r="A130" i="25" s="1"/>
  <c r="A131" i="25" s="1"/>
  <c r="A132" i="25" s="1"/>
  <c r="A133" i="25" s="1"/>
  <c r="A134" i="25" s="1"/>
  <c r="A135" i="25" s="1"/>
  <c r="A136" i="25" s="1"/>
  <c r="A137" i="25" s="1"/>
  <c r="A138" i="25" s="1"/>
  <c r="A139" i="25" s="1"/>
  <c r="A140" i="25" s="1"/>
  <c r="A141" i="25" s="1"/>
  <c r="A142" i="25" s="1"/>
  <c r="A143" i="25" s="1"/>
  <c r="A144" i="25" s="1"/>
  <c r="A145" i="25" s="1"/>
  <c r="A146" i="25" s="1"/>
  <c r="A147" i="25" s="1"/>
  <c r="A148" i="25" s="1"/>
  <c r="A149" i="25" s="1"/>
  <c r="A150" i="25" s="1"/>
  <c r="A151" i="25" s="1"/>
  <c r="A152" i="25" s="1"/>
  <c r="A153" i="25" s="1"/>
  <c r="A154" i="25" s="1"/>
  <c r="A155" i="25" s="1"/>
  <c r="A156" i="25" s="1"/>
  <c r="A157" i="25" s="1"/>
  <c r="A158" i="25" s="1"/>
  <c r="A159" i="25" s="1"/>
  <c r="A160" i="25" s="1"/>
  <c r="A161" i="25" s="1"/>
  <c r="A162" i="25" s="1"/>
  <c r="A163" i="25" s="1"/>
  <c r="A164" i="25" s="1"/>
  <c r="A165" i="25" s="1"/>
  <c r="A166" i="25" s="1"/>
  <c r="A167" i="25" s="1"/>
  <c r="A168" i="25" s="1"/>
  <c r="A169" i="25" s="1"/>
  <c r="A170" i="25" s="1"/>
  <c r="A171" i="25" s="1"/>
  <c r="A172" i="25" s="1"/>
  <c r="A173" i="25" s="1"/>
  <c r="A174" i="25" s="1"/>
  <c r="A175" i="25" s="1"/>
  <c r="A176" i="25" s="1"/>
  <c r="A177" i="25" s="1"/>
  <c r="A178" i="25" s="1"/>
  <c r="A179" i="25" s="1"/>
  <c r="A180" i="25" s="1"/>
  <c r="A181" i="25" s="1"/>
  <c r="A182" i="25" s="1"/>
  <c r="A183" i="25" s="1"/>
  <c r="A184" i="25" s="1"/>
  <c r="A185" i="25" s="1"/>
  <c r="A186" i="25" s="1"/>
  <c r="A187" i="25" s="1"/>
  <c r="A188" i="25" s="1"/>
  <c r="A189" i="25" s="1"/>
  <c r="A190" i="25" s="1"/>
  <c r="A191" i="25" s="1"/>
  <c r="A192" i="25" s="1"/>
  <c r="A193" i="25" s="1"/>
  <c r="A194" i="25" s="1"/>
  <c r="A195" i="25" s="1"/>
  <c r="A196" i="25" s="1"/>
  <c r="A197" i="25" s="1"/>
  <c r="A198" i="25" s="1"/>
  <c r="A199" i="25" s="1"/>
  <c r="A200" i="25" s="1"/>
  <c r="A201" i="25" s="1"/>
  <c r="A202" i="25" s="1"/>
  <c r="A203" i="25" s="1"/>
  <c r="A204" i="25" s="1"/>
  <c r="A205" i="25" s="1"/>
  <c r="A206" i="25" s="1"/>
  <c r="A207" i="25" s="1"/>
  <c r="A208" i="25" s="1"/>
  <c r="A209" i="25" s="1"/>
  <c r="A210" i="25" s="1"/>
  <c r="A211" i="25" s="1"/>
  <c r="A212" i="25" s="1"/>
  <c r="A213" i="25" s="1"/>
  <c r="A214" i="25" s="1"/>
  <c r="A215" i="25" s="1"/>
  <c r="A216" i="25" s="1"/>
  <c r="A217" i="25" s="1"/>
  <c r="A218" i="25" s="1"/>
  <c r="A219" i="25" s="1"/>
  <c r="A220" i="25" s="1"/>
  <c r="A221" i="25" s="1"/>
  <c r="A222" i="25" s="1"/>
  <c r="A223" i="25" s="1"/>
  <c r="A224" i="25" s="1"/>
  <c r="A225" i="25" s="1"/>
  <c r="A226" i="25" s="1"/>
  <c r="A227" i="25" s="1"/>
  <c r="A228" i="25" s="1"/>
  <c r="A229" i="25" s="1"/>
  <c r="A230" i="25" s="1"/>
  <c r="A231" i="25" s="1"/>
  <c r="A232" i="25" s="1"/>
  <c r="A233" i="25" s="1"/>
  <c r="A234" i="25" s="1"/>
  <c r="A235" i="25" s="1"/>
  <c r="A236" i="25" s="1"/>
  <c r="A237" i="25" s="1"/>
  <c r="A238" i="25" s="1"/>
  <c r="A239" i="25" s="1"/>
  <c r="A240" i="25" s="1"/>
  <c r="A241" i="25" s="1"/>
  <c r="A242" i="25" s="1"/>
  <c r="A243" i="25" s="1"/>
  <c r="A244" i="25" s="1"/>
  <c r="A245" i="25" s="1"/>
  <c r="A246" i="25" s="1"/>
  <c r="A247" i="25" s="1"/>
  <c r="A248" i="25" s="1"/>
  <c r="A249" i="25" s="1"/>
  <c r="A250" i="25" s="1"/>
  <c r="A251" i="25" s="1"/>
  <c r="A252" i="25" s="1"/>
  <c r="A253" i="25" s="1"/>
  <c r="A254" i="25" s="1"/>
  <c r="A255" i="25" s="1"/>
  <c r="A256" i="25" s="1"/>
  <c r="A257" i="25" s="1"/>
  <c r="A258" i="25" s="1"/>
  <c r="A259" i="25" s="1"/>
  <c r="A260" i="25" s="1"/>
  <c r="A261" i="25" s="1"/>
  <c r="A262" i="25" s="1"/>
  <c r="A263" i="25" s="1"/>
  <c r="A264" i="25" s="1"/>
  <c r="A265" i="25" s="1"/>
  <c r="A266" i="25" s="1"/>
  <c r="A267" i="25" s="1"/>
  <c r="A268" i="25" s="1"/>
  <c r="A269" i="25" s="1"/>
  <c r="A270" i="25" s="1"/>
  <c r="A271" i="25" s="1"/>
  <c r="A272" i="25" s="1"/>
  <c r="A273" i="25" s="1"/>
  <c r="A274" i="25" s="1"/>
  <c r="A275" i="25" s="1"/>
  <c r="A276" i="25" s="1"/>
  <c r="A277" i="25" s="1"/>
  <c r="A278" i="25" s="1"/>
  <c r="A279" i="25" s="1"/>
  <c r="A280" i="25" s="1"/>
  <c r="A281" i="25" s="1"/>
  <c r="A282" i="25" s="1"/>
  <c r="A283" i="25" s="1"/>
  <c r="A284" i="25" s="1"/>
  <c r="A285" i="25" s="1"/>
  <c r="A286" i="25" s="1"/>
  <c r="A287" i="25" s="1"/>
  <c r="A288" i="25" s="1"/>
  <c r="A289" i="25" s="1"/>
  <c r="A290" i="25" s="1"/>
  <c r="A291" i="25" s="1"/>
  <c r="A292" i="25" s="1"/>
  <c r="A293" i="25" s="1"/>
  <c r="A294" i="25" s="1"/>
  <c r="A295" i="25" s="1"/>
  <c r="A296" i="25" s="1"/>
  <c r="A297" i="25" s="1"/>
  <c r="A298" i="25" s="1"/>
  <c r="A299" i="25" s="1"/>
  <c r="A300" i="25" s="1"/>
  <c r="A301" i="25" s="1"/>
  <c r="A302" i="25" s="1"/>
  <c r="A303" i="25" s="1"/>
  <c r="A304" i="25" s="1"/>
  <c r="A305" i="25" s="1"/>
  <c r="A306" i="25" s="1"/>
  <c r="A307" i="25" s="1"/>
  <c r="A308" i="25" s="1"/>
  <c r="A309" i="25" s="1"/>
  <c r="A310" i="25" s="1"/>
  <c r="A311" i="25" s="1"/>
  <c r="A312" i="25" s="1"/>
  <c r="A313" i="25" s="1"/>
  <c r="A314" i="25" s="1"/>
  <c r="A315" i="25" s="1"/>
  <c r="A316" i="25" s="1"/>
  <c r="A317" i="25" s="1"/>
  <c r="A318" i="25" s="1"/>
  <c r="A319" i="25" s="1"/>
  <c r="A320" i="25" s="1"/>
  <c r="A321" i="25" s="1"/>
  <c r="A322" i="25" s="1"/>
  <c r="A323" i="25" s="1"/>
  <c r="A324" i="25" s="1"/>
  <c r="A325" i="25" s="1"/>
  <c r="A326" i="25" s="1"/>
  <c r="A327" i="25" s="1"/>
  <c r="A328" i="25" s="1"/>
  <c r="A329" i="25" s="1"/>
  <c r="A330" i="25" s="1"/>
  <c r="A331" i="25" s="1"/>
  <c r="A332" i="25" s="1"/>
  <c r="A333" i="25" s="1"/>
  <c r="A334" i="25" s="1"/>
  <c r="A335" i="25" s="1"/>
  <c r="A336" i="25" s="1"/>
  <c r="A337" i="25" s="1"/>
  <c r="A338" i="25" s="1"/>
  <c r="A339" i="25" s="1"/>
  <c r="A340" i="25" s="1"/>
  <c r="A341" i="25" s="1"/>
  <c r="A342" i="25" s="1"/>
  <c r="A343" i="25" s="1"/>
  <c r="A344" i="25" s="1"/>
  <c r="A345" i="25" s="1"/>
  <c r="A346" i="25" s="1"/>
  <c r="A347" i="25" s="1"/>
  <c r="A348" i="25" s="1"/>
  <c r="A349" i="25" s="1"/>
  <c r="A350" i="25" s="1"/>
  <c r="A351" i="25" s="1"/>
  <c r="A352" i="25" s="1"/>
  <c r="A353" i="25" s="1"/>
  <c r="A354" i="25" s="1"/>
  <c r="A355" i="25" s="1"/>
  <c r="A356" i="25" s="1"/>
  <c r="A357" i="25" s="1"/>
  <c r="A358" i="25" s="1"/>
  <c r="A359" i="25" s="1"/>
  <c r="A360" i="25" s="1"/>
  <c r="A361" i="25" s="1"/>
  <c r="A362" i="25" s="1"/>
  <c r="A363" i="25" s="1"/>
  <c r="A364" i="25" s="1"/>
  <c r="A365" i="25" s="1"/>
  <c r="A366" i="25" s="1"/>
  <c r="A367" i="25" s="1"/>
  <c r="A368" i="25" s="1"/>
  <c r="A369" i="25" s="1"/>
  <c r="A370" i="25" s="1"/>
  <c r="A371" i="25" s="1"/>
  <c r="I380" i="4" l="1"/>
  <c r="I379" i="4"/>
  <c r="I378" i="4"/>
  <c r="I377" i="4"/>
  <c r="I376" i="4"/>
  <c r="G376" i="4"/>
  <c r="H376" i="4"/>
  <c r="G377" i="4"/>
  <c r="H377" i="4"/>
  <c r="G378" i="4"/>
  <c r="H378" i="4"/>
  <c r="G379" i="4"/>
  <c r="H379" i="4"/>
  <c r="G380" i="4"/>
  <c r="H380" i="4"/>
  <c r="F376" i="4"/>
  <c r="F377" i="4"/>
  <c r="F378" i="4"/>
  <c r="F379" i="4"/>
  <c r="F380" i="4"/>
  <c r="E376" i="4"/>
  <c r="E377" i="4"/>
  <c r="E378" i="4"/>
  <c r="E379" i="4"/>
  <c r="E380" i="4"/>
  <c r="D380" i="4"/>
  <c r="D379" i="4"/>
  <c r="D378" i="4"/>
  <c r="D377" i="4"/>
  <c r="D376" i="4"/>
  <c r="B376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B377" i="4"/>
  <c r="B378" i="4"/>
  <c r="B379" i="4"/>
  <c r="B380" i="4"/>
  <c r="B381" i="4"/>
  <c r="B382" i="4"/>
  <c r="B383" i="4"/>
  <c r="B384" i="4"/>
  <c r="B385" i="4"/>
  <c r="B386" i="4"/>
  <c r="B387" i="4"/>
  <c r="D388" i="4" l="1"/>
  <c r="E388" i="4"/>
  <c r="H388" i="4"/>
  <c r="C388" i="4"/>
  <c r="G388" i="4"/>
  <c r="F388" i="4"/>
  <c r="D380" i="34"/>
  <c r="D381" i="34"/>
  <c r="D383" i="34"/>
  <c r="D384" i="34"/>
  <c r="D385" i="34"/>
  <c r="D386" i="34"/>
  <c r="D387" i="34"/>
  <c r="D388" i="34"/>
  <c r="D389" i="34"/>
  <c r="D390" i="34"/>
  <c r="D391" i="34"/>
  <c r="C391" i="34"/>
  <c r="C390" i="34"/>
  <c r="C389" i="34"/>
  <c r="C388" i="34"/>
  <c r="C387" i="34"/>
  <c r="C386" i="34"/>
  <c r="C385" i="34"/>
  <c r="C384" i="34"/>
  <c r="C383" i="34"/>
  <c r="C382" i="34"/>
  <c r="C381" i="34"/>
  <c r="C380" i="34"/>
  <c r="B391" i="34"/>
  <c r="B390" i="34"/>
  <c r="B389" i="34"/>
  <c r="B388" i="34"/>
  <c r="B387" i="34"/>
  <c r="B386" i="34"/>
  <c r="B385" i="34"/>
  <c r="B384" i="34"/>
  <c r="B383" i="34"/>
  <c r="B382" i="34"/>
  <c r="B381" i="34"/>
  <c r="B380" i="34"/>
  <c r="D392" i="30"/>
  <c r="D391" i="30"/>
  <c r="D390" i="30"/>
  <c r="D389" i="30"/>
  <c r="D388" i="30"/>
  <c r="D387" i="30"/>
  <c r="D386" i="30"/>
  <c r="D385" i="30"/>
  <c r="D384" i="30"/>
  <c r="D383" i="30"/>
  <c r="D382" i="30"/>
  <c r="D381" i="30"/>
  <c r="E392" i="30"/>
  <c r="E391" i="30"/>
  <c r="E390" i="30"/>
  <c r="E389" i="30"/>
  <c r="E388" i="30"/>
  <c r="E387" i="30"/>
  <c r="E386" i="30"/>
  <c r="E385" i="30"/>
  <c r="E384" i="30"/>
  <c r="E383" i="30"/>
  <c r="E382" i="30"/>
  <c r="E381" i="30"/>
  <c r="F392" i="30"/>
  <c r="F391" i="30"/>
  <c r="F390" i="30"/>
  <c r="F389" i="30"/>
  <c r="F388" i="30"/>
  <c r="F387" i="30"/>
  <c r="F386" i="30"/>
  <c r="F385" i="30"/>
  <c r="F384" i="30"/>
  <c r="F383" i="30"/>
  <c r="F382" i="30"/>
  <c r="F381" i="30"/>
  <c r="G392" i="30"/>
  <c r="G391" i="30"/>
  <c r="G390" i="30"/>
  <c r="G389" i="30"/>
  <c r="G387" i="30"/>
  <c r="G386" i="30"/>
  <c r="G385" i="30"/>
  <c r="G384" i="30"/>
  <c r="G383" i="30"/>
  <c r="G382" i="30"/>
  <c r="G381" i="30"/>
  <c r="H392" i="30"/>
  <c r="H391" i="30"/>
  <c r="H390" i="30"/>
  <c r="H389" i="30"/>
  <c r="H388" i="30"/>
  <c r="H387" i="30"/>
  <c r="H386" i="30"/>
  <c r="H385" i="30"/>
  <c r="H384" i="30"/>
  <c r="H383" i="30"/>
  <c r="H382" i="30"/>
  <c r="H381" i="30"/>
  <c r="C382" i="8" l="1"/>
  <c r="C381" i="8"/>
  <c r="E385" i="34" l="1"/>
  <c r="E381" i="34"/>
  <c r="D382" i="34"/>
  <c r="B391" i="32"/>
  <c r="B390" i="32"/>
  <c r="B389" i="32"/>
  <c r="B388" i="32"/>
  <c r="B387" i="32"/>
  <c r="B386" i="32"/>
  <c r="B385" i="32"/>
  <c r="B384" i="32"/>
  <c r="B383" i="32"/>
  <c r="B382" i="32"/>
  <c r="B381" i="32"/>
  <c r="B380" i="32"/>
  <c r="D391" i="32"/>
  <c r="D390" i="32"/>
  <c r="D389" i="32"/>
  <c r="D388" i="32"/>
  <c r="D387" i="32"/>
  <c r="D386" i="32"/>
  <c r="D385" i="32"/>
  <c r="D384" i="32"/>
  <c r="D383" i="32"/>
  <c r="D382" i="32"/>
  <c r="D381" i="32"/>
  <c r="D380" i="32"/>
  <c r="C391" i="32"/>
  <c r="C390" i="32"/>
  <c r="C389" i="32"/>
  <c r="C388" i="32"/>
  <c r="C387" i="32"/>
  <c r="C386" i="32"/>
  <c r="C385" i="32"/>
  <c r="C384" i="32"/>
  <c r="C383" i="32"/>
  <c r="C382" i="32"/>
  <c r="C381" i="32"/>
  <c r="C380" i="32"/>
  <c r="G388" i="30"/>
  <c r="B391" i="30" l="1"/>
  <c r="C384" i="8" l="1"/>
  <c r="C387" i="28" l="1"/>
  <c r="J388" i="4" l="1"/>
  <c r="H23" i="26" l="1"/>
  <c r="H24" i="26"/>
  <c r="H25" i="26"/>
  <c r="H26" i="26"/>
  <c r="H27" i="26"/>
  <c r="H28" i="26"/>
  <c r="H29" i="26"/>
  <c r="H30" i="26"/>
  <c r="H30" i="35" l="1"/>
  <c r="H29" i="35"/>
  <c r="H28" i="35"/>
  <c r="H27" i="35"/>
  <c r="H26" i="35"/>
  <c r="H25" i="35"/>
  <c r="H24" i="35"/>
  <c r="H23" i="35"/>
  <c r="E391" i="34"/>
  <c r="E390" i="34"/>
  <c r="E389" i="34"/>
  <c r="E388" i="34"/>
  <c r="E387" i="34"/>
  <c r="E386" i="34"/>
  <c r="E384" i="34"/>
  <c r="E383" i="34"/>
  <c r="E382" i="34"/>
  <c r="A72" i="34"/>
  <c r="A73" i="34" s="1"/>
  <c r="A59" i="34"/>
  <c r="A60" i="34" s="1"/>
  <c r="A37" i="33"/>
  <c r="A36" i="33"/>
  <c r="A35" i="33"/>
  <c r="A33" i="33"/>
  <c r="A32" i="33"/>
  <c r="A31" i="33"/>
  <c r="A30" i="33"/>
  <c r="I29" i="33"/>
  <c r="A29" i="33"/>
  <c r="A28" i="33"/>
  <c r="I27" i="33"/>
  <c r="A27" i="33"/>
  <c r="I26" i="33"/>
  <c r="A26" i="33"/>
  <c r="I25" i="33"/>
  <c r="A25" i="33"/>
  <c r="I24" i="33"/>
  <c r="A24" i="33"/>
  <c r="I23" i="33"/>
  <c r="A23" i="33"/>
  <c r="A22" i="33"/>
  <c r="A21" i="33"/>
  <c r="A20" i="33"/>
  <c r="A19" i="33"/>
  <c r="A18" i="33"/>
  <c r="A17" i="33"/>
  <c r="A16" i="33"/>
  <c r="A15" i="33"/>
  <c r="A14" i="33"/>
  <c r="A13" i="33"/>
  <c r="A12" i="33"/>
  <c r="A11" i="33"/>
  <c r="A10" i="33"/>
  <c r="A9" i="33"/>
  <c r="A8" i="33"/>
  <c r="A7" i="33"/>
  <c r="A72" i="32"/>
  <c r="A59" i="32"/>
  <c r="H30" i="31"/>
  <c r="H29" i="31"/>
  <c r="H28" i="31"/>
  <c r="H27" i="31"/>
  <c r="H26" i="31"/>
  <c r="H25" i="31"/>
  <c r="H24" i="31"/>
  <c r="H23" i="31"/>
  <c r="C197" i="30"/>
  <c r="C196" i="30"/>
  <c r="C195" i="30"/>
  <c r="C194" i="30"/>
  <c r="C193" i="30"/>
  <c r="C192" i="30"/>
  <c r="C191" i="30"/>
  <c r="C190" i="30"/>
  <c r="C189" i="30"/>
  <c r="C188" i="30"/>
  <c r="C187" i="30"/>
  <c r="C186" i="30"/>
  <c r="C185" i="30"/>
  <c r="C184" i="30"/>
  <c r="C183" i="30"/>
  <c r="C182" i="30"/>
  <c r="C181" i="30"/>
  <c r="C180" i="30"/>
  <c r="C179" i="30"/>
  <c r="C178" i="30"/>
  <c r="C177" i="30"/>
  <c r="C176" i="30"/>
  <c r="C175" i="30"/>
  <c r="C174" i="30"/>
  <c r="C173" i="30"/>
  <c r="C172" i="30"/>
  <c r="C171" i="30"/>
  <c r="C170" i="30"/>
  <c r="C169" i="30"/>
  <c r="C168" i="30"/>
  <c r="C167" i="30"/>
  <c r="C166" i="30"/>
  <c r="C165" i="30"/>
  <c r="C164" i="30"/>
  <c r="C163" i="30"/>
  <c r="C162" i="30"/>
  <c r="C161" i="30"/>
  <c r="C160" i="30"/>
  <c r="C159" i="30"/>
  <c r="C158" i="30"/>
  <c r="C157" i="30"/>
  <c r="C154" i="30"/>
  <c r="C153" i="30"/>
  <c r="C152" i="30"/>
  <c r="C151" i="30"/>
  <c r="C150" i="30"/>
  <c r="C149" i="30"/>
  <c r="C148" i="30"/>
  <c r="C147" i="30"/>
  <c r="C146" i="30"/>
  <c r="C145" i="30"/>
  <c r="C144" i="30"/>
  <c r="C143" i="30"/>
  <c r="C142" i="30"/>
  <c r="C141" i="30"/>
  <c r="C140" i="30"/>
  <c r="C139" i="30"/>
  <c r="C138" i="30"/>
  <c r="C137" i="30"/>
  <c r="C136" i="30"/>
  <c r="C135" i="30"/>
  <c r="C134" i="30"/>
  <c r="C133" i="30"/>
  <c r="C132" i="30"/>
  <c r="C131" i="30"/>
  <c r="C130" i="30"/>
  <c r="C129" i="30"/>
  <c r="C128" i="30"/>
  <c r="C127" i="30"/>
  <c r="C126" i="30"/>
  <c r="C125" i="30"/>
  <c r="C124" i="30"/>
  <c r="C123" i="30"/>
  <c r="C122" i="30"/>
  <c r="C121" i="30"/>
  <c r="C120" i="30"/>
  <c r="C119" i="30"/>
  <c r="C118" i="30"/>
  <c r="C117" i="30"/>
  <c r="C116" i="30"/>
  <c r="C115" i="30"/>
  <c r="C114" i="30"/>
  <c r="C113" i="30"/>
  <c r="C112" i="30"/>
  <c r="C111" i="30"/>
  <c r="C110" i="30"/>
  <c r="C109" i="30"/>
  <c r="C108" i="30"/>
  <c r="C107" i="30"/>
  <c r="C106" i="30"/>
  <c r="C105" i="30"/>
  <c r="C104" i="30"/>
  <c r="C103" i="30"/>
  <c r="C102" i="30"/>
  <c r="C101" i="30"/>
  <c r="C100" i="30"/>
  <c r="C99" i="30"/>
  <c r="C98" i="30"/>
  <c r="C97" i="30"/>
  <c r="C96" i="30"/>
  <c r="C95" i="30"/>
  <c r="C94" i="30"/>
  <c r="C93" i="30"/>
  <c r="C92" i="30"/>
  <c r="C91" i="30"/>
  <c r="C90" i="30"/>
  <c r="C89" i="30"/>
  <c r="C88" i="30"/>
  <c r="C87" i="30"/>
  <c r="C86" i="30"/>
  <c r="C85" i="30"/>
  <c r="C84" i="30"/>
  <c r="C83" i="30"/>
  <c r="C82" i="30"/>
  <c r="C81" i="30"/>
  <c r="C80" i="30"/>
  <c r="C79" i="30"/>
  <c r="C78" i="30"/>
  <c r="C77" i="30"/>
  <c r="C76" i="30"/>
  <c r="C75" i="30"/>
  <c r="C74" i="30"/>
  <c r="C73" i="30"/>
  <c r="C72" i="30"/>
  <c r="A72" i="30"/>
  <c r="C71" i="30"/>
  <c r="C70" i="30"/>
  <c r="C69" i="30"/>
  <c r="C68" i="30"/>
  <c r="C67" i="30"/>
  <c r="C66" i="30"/>
  <c r="C65" i="30"/>
  <c r="C64" i="30"/>
  <c r="C63" i="30"/>
  <c r="C62" i="30"/>
  <c r="C61" i="30"/>
  <c r="C60" i="30"/>
  <c r="C59" i="30"/>
  <c r="C58" i="30"/>
  <c r="C57" i="30"/>
  <c r="C56" i="30"/>
  <c r="C55" i="30"/>
  <c r="C54" i="30"/>
  <c r="C53" i="30"/>
  <c r="C52" i="30"/>
  <c r="C51" i="30"/>
  <c r="C50" i="30"/>
  <c r="C49" i="30"/>
  <c r="C48" i="30"/>
  <c r="C47" i="30"/>
  <c r="C46" i="30"/>
  <c r="C45" i="30"/>
  <c r="C44" i="30"/>
  <c r="C43" i="30"/>
  <c r="C42" i="30"/>
  <c r="C41" i="30"/>
  <c r="C39" i="30"/>
  <c r="C38" i="30"/>
  <c r="C37" i="30"/>
  <c r="C36" i="30"/>
  <c r="C35" i="30"/>
  <c r="C34" i="30"/>
  <c r="C33" i="30"/>
  <c r="C32" i="30"/>
  <c r="C31" i="30"/>
  <c r="C30" i="30"/>
  <c r="C29" i="30"/>
  <c r="C28" i="30"/>
  <c r="C27" i="30"/>
  <c r="C26" i="30"/>
  <c r="C25" i="30"/>
  <c r="C24" i="30"/>
  <c r="C23" i="30"/>
  <c r="C22" i="30"/>
  <c r="C21" i="30"/>
  <c r="C20" i="30"/>
  <c r="C19" i="30"/>
  <c r="C17" i="30"/>
  <c r="C16" i="30"/>
  <c r="A8" i="30"/>
  <c r="D392" i="28"/>
  <c r="C392" i="28"/>
  <c r="D391" i="28"/>
  <c r="C391" i="28"/>
  <c r="D390" i="28"/>
  <c r="C390" i="28"/>
  <c r="D389" i="28"/>
  <c r="C389" i="28"/>
  <c r="D388" i="28"/>
  <c r="C388" i="28"/>
  <c r="D387" i="28"/>
  <c r="D386" i="28"/>
  <c r="C386" i="28"/>
  <c r="D385" i="28"/>
  <c r="C385" i="28"/>
  <c r="D384" i="28"/>
  <c r="C384" i="28"/>
  <c r="D383" i="28"/>
  <c r="C383" i="28"/>
  <c r="D382" i="28"/>
  <c r="C382" i="28"/>
  <c r="D381" i="28"/>
  <c r="C381" i="28"/>
  <c r="A72" i="28"/>
  <c r="D392" i="8"/>
  <c r="C392" i="8"/>
  <c r="D391" i="8"/>
  <c r="C391" i="8"/>
  <c r="D390" i="8"/>
  <c r="C390" i="8"/>
  <c r="D389" i="8"/>
  <c r="C389" i="8"/>
  <c r="D388" i="8"/>
  <c r="C388" i="8"/>
  <c r="D387" i="8"/>
  <c r="C387" i="8"/>
  <c r="D386" i="8"/>
  <c r="C386" i="8"/>
  <c r="D385" i="8"/>
  <c r="C385" i="8"/>
  <c r="D384" i="8"/>
  <c r="D383" i="8"/>
  <c r="C383" i="8"/>
  <c r="D382" i="8"/>
  <c r="D381" i="8"/>
  <c r="A78" i="8"/>
  <c r="A79" i="8" s="1"/>
  <c r="A34" i="6"/>
  <c r="J391" i="25"/>
  <c r="A6" i="4"/>
  <c r="C384" i="30" l="1"/>
  <c r="C382" i="30"/>
  <c r="C386" i="30"/>
  <c r="C385" i="30"/>
  <c r="C381" i="30"/>
  <c r="C383" i="30"/>
  <c r="E380" i="34"/>
  <c r="A73" i="32"/>
  <c r="A74" i="32" s="1"/>
  <c r="A9" i="30"/>
  <c r="A73" i="28"/>
  <c r="A74" i="28" s="1"/>
  <c r="A75" i="28" s="1"/>
  <c r="A76" i="28" s="1"/>
  <c r="A38" i="33"/>
  <c r="A34" i="33"/>
  <c r="A39" i="33"/>
  <c r="A80" i="8"/>
  <c r="A81" i="8" s="1"/>
  <c r="A61" i="34"/>
  <c r="A74" i="34"/>
  <c r="A60" i="32"/>
  <c r="A73" i="30"/>
  <c r="A7" i="4"/>
  <c r="A40" i="33"/>
  <c r="A54" i="6" l="1"/>
  <c r="A10" i="30"/>
  <c r="A82" i="8"/>
  <c r="A62" i="34"/>
  <c r="A75" i="34"/>
  <c r="A61" i="32"/>
  <c r="A75" i="32"/>
  <c r="A74" i="30"/>
  <c r="A77" i="28"/>
  <c r="A8" i="4"/>
  <c r="A11" i="30" l="1"/>
  <c r="A83" i="8"/>
  <c r="A84" i="8" s="1"/>
  <c r="A63" i="34"/>
  <c r="A76" i="34"/>
  <c r="A76" i="32"/>
  <c r="A62" i="32"/>
  <c r="A75" i="30"/>
  <c r="A78" i="28"/>
  <c r="A9" i="4"/>
  <c r="A41" i="33"/>
  <c r="A42" i="33"/>
  <c r="I388" i="4" l="1"/>
  <c r="A12" i="30"/>
  <c r="A13" i="30" s="1"/>
  <c r="A64" i="34"/>
  <c r="A77" i="34"/>
  <c r="A77" i="32"/>
  <c r="A63" i="32"/>
  <c r="A76" i="30"/>
  <c r="A79" i="28"/>
  <c r="A85" i="8"/>
  <c r="A10" i="4"/>
  <c r="A43" i="33"/>
  <c r="A14" i="30" l="1"/>
  <c r="A65" i="34"/>
  <c r="A78" i="34"/>
  <c r="A78" i="32"/>
  <c r="A64" i="32"/>
  <c r="A77" i="30"/>
  <c r="A80" i="28"/>
  <c r="A86" i="8"/>
  <c r="A11" i="4"/>
  <c r="A44" i="33"/>
  <c r="A15" i="30" l="1"/>
  <c r="A79" i="34"/>
  <c r="A65" i="32"/>
  <c r="A79" i="32"/>
  <c r="A78" i="30"/>
  <c r="A81" i="28"/>
  <c r="A87" i="8"/>
  <c r="A12" i="4"/>
  <c r="A45" i="33"/>
  <c r="A16" i="30" l="1"/>
  <c r="A80" i="34"/>
  <c r="A80" i="32"/>
  <c r="A79" i="30"/>
  <c r="A82" i="28"/>
  <c r="A88" i="8"/>
  <c r="A13" i="4"/>
  <c r="A46" i="33"/>
  <c r="A17" i="30" l="1"/>
  <c r="A81" i="34"/>
  <c r="A81" i="32"/>
  <c r="A80" i="30"/>
  <c r="A83" i="28"/>
  <c r="A89" i="8"/>
  <c r="A14" i="4"/>
  <c r="A47" i="33"/>
  <c r="A18" i="30" l="1"/>
  <c r="A82" i="34"/>
  <c r="A82" i="32"/>
  <c r="A81" i="30"/>
  <c r="A84" i="28"/>
  <c r="A90" i="8"/>
  <c r="A15" i="4"/>
  <c r="A48" i="33"/>
  <c r="A19" i="30" l="1"/>
  <c r="A83" i="34"/>
  <c r="A83" i="32"/>
  <c r="A82" i="30"/>
  <c r="A85" i="28"/>
  <c r="A91" i="8"/>
  <c r="A16" i="4"/>
  <c r="A49" i="33"/>
  <c r="A20" i="30" l="1"/>
  <c r="A84" i="34"/>
  <c r="A84" i="32"/>
  <c r="A83" i="30"/>
  <c r="A86" i="28"/>
  <c r="A92" i="8"/>
  <c r="A17" i="4"/>
  <c r="A50" i="33"/>
  <c r="A21" i="30" l="1"/>
  <c r="A85" i="34"/>
  <c r="A85" i="32"/>
  <c r="A84" i="30"/>
  <c r="A87" i="28"/>
  <c r="A93" i="8"/>
  <c r="A18" i="4"/>
  <c r="A51" i="33"/>
  <c r="A22" i="30" l="1"/>
  <c r="A86" i="34"/>
  <c r="A86" i="32"/>
  <c r="A85" i="30"/>
  <c r="A88" i="28"/>
  <c r="A94" i="8"/>
  <c r="A19" i="4"/>
  <c r="A52" i="33"/>
  <c r="A23" i="30" l="1"/>
  <c r="A24" i="30" s="1"/>
  <c r="A87" i="34"/>
  <c r="A87" i="32"/>
  <c r="A86" i="30"/>
  <c r="A89" i="28"/>
  <c r="A95" i="8"/>
  <c r="A20" i="4"/>
  <c r="A54" i="35"/>
  <c r="B54" i="33"/>
  <c r="A53" i="33"/>
  <c r="A88" i="34" l="1"/>
  <c r="A88" i="32"/>
  <c r="A25" i="30"/>
  <c r="A87" i="30"/>
  <c r="A90" i="28"/>
  <c r="A96" i="8"/>
  <c r="A21" i="4"/>
  <c r="A54" i="33"/>
  <c r="A54" i="31"/>
  <c r="A54" i="27"/>
  <c r="A54" i="29"/>
  <c r="A89" i="34" l="1"/>
  <c r="A89" i="32"/>
  <c r="A26" i="30"/>
  <c r="A88" i="30"/>
  <c r="A91" i="28"/>
  <c r="A97" i="8"/>
  <c r="A22" i="4"/>
  <c r="A55" i="33"/>
  <c r="A54" i="26"/>
  <c r="A90" i="34" l="1"/>
  <c r="A90" i="32"/>
  <c r="A27" i="30"/>
  <c r="A89" i="30"/>
  <c r="A92" i="28"/>
  <c r="A98" i="8"/>
  <c r="A23" i="4"/>
  <c r="A56" i="33"/>
  <c r="A91" i="34" l="1"/>
  <c r="A91" i="32"/>
  <c r="A90" i="30"/>
  <c r="A28" i="30"/>
  <c r="A93" i="28"/>
  <c r="A99" i="8"/>
  <c r="A24" i="4"/>
  <c r="A58" i="33"/>
  <c r="A57" i="33"/>
  <c r="A92" i="34" l="1"/>
  <c r="A92" i="32"/>
  <c r="A29" i="30"/>
  <c r="A91" i="30"/>
  <c r="A94" i="28"/>
  <c r="A100" i="8"/>
  <c r="A25" i="4"/>
  <c r="A93" i="34" l="1"/>
  <c r="A93" i="32"/>
  <c r="A92" i="30"/>
  <c r="A30" i="30"/>
  <c r="A95" i="28"/>
  <c r="A101" i="8"/>
  <c r="A26" i="4"/>
  <c r="A94" i="34" l="1"/>
  <c r="A94" i="32"/>
  <c r="A31" i="30"/>
  <c r="A93" i="30"/>
  <c r="A96" i="28"/>
  <c r="A102" i="8"/>
  <c r="A27" i="4"/>
  <c r="A95" i="34" l="1"/>
  <c r="A95" i="32"/>
  <c r="A94" i="30"/>
  <c r="A32" i="30"/>
  <c r="A97" i="28"/>
  <c r="A103" i="8"/>
  <c r="A28" i="4"/>
  <c r="A96" i="34" l="1"/>
  <c r="A96" i="32"/>
  <c r="A33" i="30"/>
  <c r="A95" i="30"/>
  <c r="A98" i="28"/>
  <c r="A104" i="8"/>
  <c r="A29" i="4"/>
  <c r="A97" i="34" l="1"/>
  <c r="A97" i="32"/>
  <c r="A96" i="30"/>
  <c r="A34" i="30"/>
  <c r="A99" i="28"/>
  <c r="A105" i="8"/>
  <c r="A30" i="4"/>
  <c r="A98" i="34" l="1"/>
  <c r="A98" i="32"/>
  <c r="A35" i="30"/>
  <c r="A97" i="30"/>
  <c r="A100" i="28"/>
  <c r="A106" i="8"/>
  <c r="A31" i="4"/>
  <c r="A99" i="34" l="1"/>
  <c r="A99" i="32"/>
  <c r="A98" i="30"/>
  <c r="A36" i="30"/>
  <c r="A101" i="28"/>
  <c r="A107" i="8"/>
  <c r="A32" i="4"/>
  <c r="A100" i="34" l="1"/>
  <c r="A100" i="32"/>
  <c r="A99" i="30"/>
  <c r="A37" i="30"/>
  <c r="A102" i="28"/>
  <c r="A108" i="8"/>
  <c r="A33" i="4"/>
  <c r="A101" i="34" l="1"/>
  <c r="A101" i="32"/>
  <c r="A100" i="30"/>
  <c r="A38" i="30"/>
  <c r="A103" i="28"/>
  <c r="A109" i="8"/>
  <c r="A34" i="4"/>
  <c r="A102" i="34" l="1"/>
  <c r="A102" i="32"/>
  <c r="A39" i="30"/>
  <c r="A101" i="30"/>
  <c r="A104" i="28"/>
  <c r="A110" i="8"/>
  <c r="A35" i="4"/>
  <c r="A103" i="34" l="1"/>
  <c r="A103" i="32"/>
  <c r="A40" i="30"/>
  <c r="A102" i="30"/>
  <c r="A105" i="28"/>
  <c r="A111" i="8"/>
  <c r="A36" i="4"/>
  <c r="A104" i="34" l="1"/>
  <c r="A104" i="32"/>
  <c r="A41" i="30"/>
  <c r="A103" i="30"/>
  <c r="A106" i="28"/>
  <c r="A112" i="8"/>
  <c r="A37" i="4"/>
  <c r="A105" i="34" l="1"/>
  <c r="A105" i="32"/>
  <c r="A104" i="30"/>
  <c r="A42" i="30"/>
  <c r="A107" i="28"/>
  <c r="A113" i="8"/>
  <c r="A38" i="4"/>
  <c r="A106" i="34" l="1"/>
  <c r="A106" i="32"/>
  <c r="A43" i="30"/>
  <c r="A105" i="30"/>
  <c r="A108" i="28"/>
  <c r="A114" i="8"/>
  <c r="A39" i="4"/>
  <c r="A107" i="34" l="1"/>
  <c r="A107" i="32"/>
  <c r="A106" i="30"/>
  <c r="A44" i="30"/>
  <c r="A109" i="28"/>
  <c r="A115" i="8"/>
  <c r="A40" i="4"/>
  <c r="A108" i="34" l="1"/>
  <c r="A108" i="32"/>
  <c r="A107" i="30"/>
  <c r="A45" i="30"/>
  <c r="A110" i="28"/>
  <c r="A116" i="8"/>
  <c r="A41" i="4"/>
  <c r="A109" i="34" l="1"/>
  <c r="A109" i="32"/>
  <c r="A46" i="30"/>
  <c r="A108" i="30"/>
  <c r="A111" i="28"/>
  <c r="A117" i="8"/>
  <c r="A42" i="4"/>
  <c r="A110" i="34" l="1"/>
  <c r="A110" i="32"/>
  <c r="A109" i="30"/>
  <c r="A47" i="30"/>
  <c r="A112" i="28"/>
  <c r="A118" i="8"/>
  <c r="A43" i="4"/>
  <c r="A111" i="34" l="1"/>
  <c r="A111" i="32"/>
  <c r="A48" i="30"/>
  <c r="A110" i="30"/>
  <c r="A113" i="28"/>
  <c r="A119" i="8"/>
  <c r="A44" i="4"/>
  <c r="A112" i="34" l="1"/>
  <c r="A112" i="32"/>
  <c r="A49" i="30"/>
  <c r="A111" i="30"/>
  <c r="A114" i="28"/>
  <c r="A120" i="8"/>
  <c r="A45" i="4"/>
  <c r="A113" i="34" l="1"/>
  <c r="A113" i="32"/>
  <c r="A112" i="30"/>
  <c r="A50" i="30"/>
  <c r="A115" i="28"/>
  <c r="A121" i="8"/>
  <c r="A46" i="4"/>
  <c r="A114" i="34" l="1"/>
  <c r="A114" i="32"/>
  <c r="A113" i="30"/>
  <c r="A51" i="30"/>
  <c r="A116" i="28"/>
  <c r="A122" i="8"/>
  <c r="A47" i="4"/>
  <c r="A115" i="34" l="1"/>
  <c r="A115" i="32"/>
  <c r="A52" i="30"/>
  <c r="A114" i="30"/>
  <c r="A117" i="28"/>
  <c r="A123" i="8"/>
  <c r="A48" i="4"/>
  <c r="A116" i="34" l="1"/>
  <c r="A116" i="32"/>
  <c r="A53" i="30"/>
  <c r="A115" i="30"/>
  <c r="A118" i="28"/>
  <c r="A124" i="8"/>
  <c r="A49" i="4"/>
  <c r="A117" i="34" l="1"/>
  <c r="A117" i="32"/>
  <c r="A116" i="30"/>
  <c r="A54" i="30"/>
  <c r="A119" i="28"/>
  <c r="A125" i="8"/>
  <c r="A50" i="4"/>
  <c r="A118" i="34" l="1"/>
  <c r="A118" i="32"/>
  <c r="A117" i="30"/>
  <c r="A55" i="30"/>
  <c r="A120" i="28"/>
  <c r="A126" i="8"/>
  <c r="A51" i="4"/>
  <c r="A119" i="34" l="1"/>
  <c r="A119" i="32"/>
  <c r="A56" i="30"/>
  <c r="A118" i="30"/>
  <c r="A121" i="28"/>
  <c r="A127" i="8"/>
  <c r="A52" i="4"/>
  <c r="A120" i="34" l="1"/>
  <c r="A120" i="32"/>
  <c r="A119" i="30"/>
  <c r="A57" i="30"/>
  <c r="A122" i="28"/>
  <c r="A128" i="8"/>
  <c r="A53" i="4"/>
  <c r="A121" i="34" l="1"/>
  <c r="A121" i="32"/>
  <c r="A58" i="30"/>
  <c r="A120" i="30"/>
  <c r="A123" i="28"/>
  <c r="A129" i="8"/>
  <c r="A54" i="4"/>
  <c r="A122" i="34" l="1"/>
  <c r="A122" i="32"/>
  <c r="A59" i="30"/>
  <c r="A121" i="30"/>
  <c r="A124" i="28"/>
  <c r="A130" i="8"/>
  <c r="A55" i="4"/>
  <c r="A123" i="34" l="1"/>
  <c r="A123" i="32"/>
  <c r="A122" i="30"/>
  <c r="A60" i="30"/>
  <c r="A125" i="28"/>
  <c r="A131" i="8"/>
  <c r="A56" i="4"/>
  <c r="A124" i="34" l="1"/>
  <c r="A124" i="32"/>
  <c r="A123" i="30"/>
  <c r="A61" i="30"/>
  <c r="A126" i="28"/>
  <c r="A132" i="8"/>
  <c r="A57" i="4"/>
  <c r="A125" i="34" l="1"/>
  <c r="A125" i="32"/>
  <c r="A62" i="30"/>
  <c r="A124" i="30"/>
  <c r="A127" i="28"/>
  <c r="A133" i="8"/>
  <c r="A58" i="4"/>
  <c r="A126" i="34" l="1"/>
  <c r="A126" i="32"/>
  <c r="A125" i="30"/>
  <c r="A63" i="30"/>
  <c r="A128" i="28"/>
  <c r="A134" i="8"/>
  <c r="A59" i="4"/>
  <c r="A127" i="34" l="1"/>
  <c r="A127" i="32"/>
  <c r="A126" i="30"/>
  <c r="A64" i="30"/>
  <c r="A129" i="28"/>
  <c r="A135" i="8"/>
  <c r="A60" i="4"/>
  <c r="A128" i="34" l="1"/>
  <c r="A128" i="32"/>
  <c r="A65" i="30"/>
  <c r="A127" i="30"/>
  <c r="A130" i="28"/>
  <c r="A136" i="8"/>
  <c r="A61" i="4"/>
  <c r="A129" i="34" l="1"/>
  <c r="A129" i="32"/>
  <c r="A128" i="30"/>
  <c r="A131" i="28"/>
  <c r="A137" i="8"/>
  <c r="A62" i="4"/>
  <c r="A130" i="34" l="1"/>
  <c r="A130" i="32"/>
  <c r="A129" i="30"/>
  <c r="A132" i="28"/>
  <c r="A138" i="8"/>
  <c r="A63" i="4"/>
  <c r="A131" i="34" l="1"/>
  <c r="A131" i="32"/>
  <c r="A130" i="30"/>
  <c r="A133" i="28"/>
  <c r="A139" i="8"/>
  <c r="A64" i="4"/>
  <c r="A132" i="34" l="1"/>
  <c r="A132" i="32"/>
  <c r="A131" i="30"/>
  <c r="A134" i="28"/>
  <c r="A140" i="8"/>
  <c r="A65" i="4"/>
  <c r="A133" i="34" l="1"/>
  <c r="A133" i="32"/>
  <c r="A132" i="30"/>
  <c r="A135" i="28"/>
  <c r="A141" i="8"/>
  <c r="A66" i="4"/>
  <c r="A134" i="34" l="1"/>
  <c r="A134" i="32"/>
  <c r="A133" i="30"/>
  <c r="A136" i="28"/>
  <c r="A142" i="8"/>
  <c r="A67" i="4"/>
  <c r="A135" i="34" l="1"/>
  <c r="A135" i="32"/>
  <c r="A134" i="30"/>
  <c r="A137" i="28"/>
  <c r="A143" i="8"/>
  <c r="A68" i="4"/>
  <c r="A136" i="34" l="1"/>
  <c r="A136" i="32"/>
  <c r="A135" i="30"/>
  <c r="A138" i="28"/>
  <c r="A144" i="8"/>
  <c r="A69" i="4"/>
  <c r="A137" i="34" l="1"/>
  <c r="A137" i="32"/>
  <c r="A136" i="30"/>
  <c r="A139" i="28"/>
  <c r="A145" i="8"/>
  <c r="A70" i="4"/>
  <c r="A138" i="34" l="1"/>
  <c r="A138" i="32"/>
  <c r="A137" i="30"/>
  <c r="A140" i="28"/>
  <c r="A146" i="8"/>
  <c r="A71" i="4"/>
  <c r="A139" i="34" l="1"/>
  <c r="A139" i="32"/>
  <c r="A138" i="30"/>
  <c r="A141" i="28"/>
  <c r="A147" i="8"/>
  <c r="A72" i="4"/>
  <c r="A140" i="34" l="1"/>
  <c r="A140" i="32"/>
  <c r="A139" i="30"/>
  <c r="A142" i="28"/>
  <c r="A148" i="8"/>
  <c r="A73" i="4"/>
  <c r="A141" i="34" l="1"/>
  <c r="A141" i="32"/>
  <c r="A140" i="30"/>
  <c r="A143" i="28"/>
  <c r="A149" i="8"/>
  <c r="A74" i="4"/>
  <c r="A142" i="34" l="1"/>
  <c r="A142" i="32"/>
  <c r="A141" i="30"/>
  <c r="A144" i="28"/>
  <c r="A150" i="8"/>
  <c r="A75" i="4"/>
  <c r="A143" i="34" l="1"/>
  <c r="A143" i="32"/>
  <c r="A142" i="30"/>
  <c r="A145" i="28"/>
  <c r="A151" i="8"/>
  <c r="A76" i="4"/>
  <c r="A144" i="34" l="1"/>
  <c r="A144" i="32"/>
  <c r="A143" i="30"/>
  <c r="A146" i="28"/>
  <c r="A152" i="8"/>
  <c r="A77" i="4"/>
  <c r="A145" i="34" l="1"/>
  <c r="A145" i="32"/>
  <c r="A144" i="30"/>
  <c r="A147" i="28"/>
  <c r="A153" i="8"/>
  <c r="A78" i="4"/>
  <c r="A146" i="34" l="1"/>
  <c r="A146" i="32"/>
  <c r="A145" i="30"/>
  <c r="A148" i="28"/>
  <c r="A154" i="8"/>
  <c r="A79" i="4"/>
  <c r="A147" i="34" l="1"/>
  <c r="A147" i="32"/>
  <c r="A146" i="30"/>
  <c r="A149" i="28"/>
  <c r="A155" i="8"/>
  <c r="A80" i="4"/>
  <c r="A148" i="34" l="1"/>
  <c r="A148" i="32"/>
  <c r="A147" i="30"/>
  <c r="A150" i="28"/>
  <c r="A156" i="8"/>
  <c r="A81" i="4"/>
  <c r="A149" i="34" l="1"/>
  <c r="A149" i="32"/>
  <c r="A148" i="30"/>
  <c r="A151" i="28"/>
  <c r="A157" i="8"/>
  <c r="A82" i="4"/>
  <c r="A150" i="34" l="1"/>
  <c r="A150" i="32"/>
  <c r="A149" i="30"/>
  <c r="A152" i="28"/>
  <c r="A158" i="8"/>
  <c r="A83" i="4"/>
  <c r="A151" i="34" l="1"/>
  <c r="A151" i="32"/>
  <c r="A150" i="30"/>
  <c r="A153" i="28"/>
  <c r="A159" i="8"/>
  <c r="A84" i="4"/>
  <c r="A152" i="34" l="1"/>
  <c r="A152" i="32"/>
  <c r="A151" i="30"/>
  <c r="A154" i="28"/>
  <c r="A160" i="8"/>
  <c r="A85" i="4"/>
  <c r="A153" i="34" l="1"/>
  <c r="A153" i="32"/>
  <c r="A152" i="30"/>
  <c r="A155" i="28"/>
  <c r="A161" i="8"/>
  <c r="A86" i="4"/>
  <c r="A154" i="34" l="1"/>
  <c r="A154" i="32"/>
  <c r="A153" i="30"/>
  <c r="A156" i="28"/>
  <c r="A162" i="8"/>
  <c r="A87" i="4"/>
  <c r="A155" i="34" l="1"/>
  <c r="A155" i="32"/>
  <c r="A154" i="30"/>
  <c r="A157" i="28"/>
  <c r="A163" i="8"/>
  <c r="A88" i="4"/>
  <c r="A156" i="34" l="1"/>
  <c r="A156" i="32"/>
  <c r="A155" i="30"/>
  <c r="A158" i="28"/>
  <c r="A164" i="8"/>
  <c r="A89" i="4"/>
  <c r="A157" i="34" l="1"/>
  <c r="A157" i="32"/>
  <c r="A156" i="30"/>
  <c r="A159" i="28"/>
  <c r="A165" i="8"/>
  <c r="A90" i="4"/>
  <c r="A158" i="34" l="1"/>
  <c r="A158" i="32"/>
  <c r="A157" i="30"/>
  <c r="A160" i="28"/>
  <c r="A166" i="8"/>
  <c r="A91" i="4"/>
  <c r="A159" i="34" l="1"/>
  <c r="A159" i="32"/>
  <c r="A158" i="30"/>
  <c r="A161" i="28"/>
  <c r="A167" i="8"/>
  <c r="A92" i="4"/>
  <c r="A160" i="34" l="1"/>
  <c r="A160" i="32"/>
  <c r="A159" i="30"/>
  <c r="A162" i="28"/>
  <c r="A168" i="8"/>
  <c r="A93" i="4"/>
  <c r="A161" i="34" l="1"/>
  <c r="A161" i="32"/>
  <c r="A160" i="30"/>
  <c r="A163" i="28"/>
  <c r="A169" i="8"/>
  <c r="A94" i="4"/>
  <c r="A162" i="34" l="1"/>
  <c r="A162" i="32"/>
  <c r="A161" i="30"/>
  <c r="A164" i="28"/>
  <c r="A170" i="8"/>
  <c r="A95" i="4"/>
  <c r="A163" i="34" l="1"/>
  <c r="A163" i="32"/>
  <c r="A162" i="30"/>
  <c r="A165" i="28"/>
  <c r="A171" i="8"/>
  <c r="A96" i="4"/>
  <c r="A164" i="34" l="1"/>
  <c r="A164" i="32"/>
  <c r="A163" i="30"/>
  <c r="A166" i="28"/>
  <c r="A172" i="8"/>
  <c r="A97" i="4"/>
  <c r="A165" i="34" l="1"/>
  <c r="A165" i="32"/>
  <c r="A164" i="30"/>
  <c r="A167" i="28"/>
  <c r="A173" i="8"/>
  <c r="A98" i="4"/>
  <c r="A166" i="34" l="1"/>
  <c r="A166" i="32"/>
  <c r="A165" i="30"/>
  <c r="A168" i="28"/>
  <c r="A174" i="8"/>
  <c r="A99" i="4"/>
  <c r="A167" i="34" l="1"/>
  <c r="A167" i="32"/>
  <c r="A166" i="30"/>
  <c r="A169" i="28"/>
  <c r="A175" i="8"/>
  <c r="A100" i="4"/>
  <c r="A168" i="34" l="1"/>
  <c r="A168" i="32"/>
  <c r="A167" i="30"/>
  <c r="A170" i="28"/>
  <c r="A176" i="8"/>
  <c r="A101" i="4"/>
  <c r="A169" i="34" l="1"/>
  <c r="A169" i="32"/>
  <c r="A168" i="30"/>
  <c r="A171" i="28"/>
  <c r="A177" i="8"/>
  <c r="A102" i="4"/>
  <c r="A170" i="34" l="1"/>
  <c r="A170" i="32"/>
  <c r="A169" i="30"/>
  <c r="A172" i="28"/>
  <c r="A178" i="8"/>
  <c r="A103" i="4"/>
  <c r="A171" i="34" l="1"/>
  <c r="A171" i="32"/>
  <c r="A170" i="30"/>
  <c r="A173" i="28"/>
  <c r="A179" i="8"/>
  <c r="A104" i="4"/>
  <c r="A172" i="34" l="1"/>
  <c r="A172" i="32"/>
  <c r="A171" i="30"/>
  <c r="A174" i="28"/>
  <c r="A180" i="8"/>
  <c r="A105" i="4"/>
  <c r="A173" i="34" l="1"/>
  <c r="A173" i="32"/>
  <c r="A172" i="30"/>
  <c r="A175" i="28"/>
  <c r="A181" i="8"/>
  <c r="A106" i="4"/>
  <c r="A174" i="34" l="1"/>
  <c r="A174" i="32"/>
  <c r="A173" i="30"/>
  <c r="A176" i="28"/>
  <c r="A182" i="8"/>
  <c r="A107" i="4"/>
  <c r="A175" i="34" l="1"/>
  <c r="A175" i="32"/>
  <c r="A174" i="30"/>
  <c r="A177" i="28"/>
  <c r="A183" i="8"/>
  <c r="A108" i="4"/>
  <c r="A176" i="34" l="1"/>
  <c r="A176" i="32"/>
  <c r="A175" i="30"/>
  <c r="A178" i="28"/>
  <c r="A184" i="8"/>
  <c r="A109" i="4"/>
  <c r="A177" i="34" l="1"/>
  <c r="A177" i="32"/>
  <c r="A176" i="30"/>
  <c r="A179" i="28"/>
  <c r="A185" i="8"/>
  <c r="A110" i="4"/>
  <c r="A178" i="34" l="1"/>
  <c r="A178" i="32"/>
  <c r="A177" i="30"/>
  <c r="A180" i="28"/>
  <c r="A186" i="8"/>
  <c r="A111" i="4"/>
  <c r="A179" i="34" l="1"/>
  <c r="A179" i="32"/>
  <c r="A178" i="30"/>
  <c r="A181" i="28"/>
  <c r="A187" i="8"/>
  <c r="A112" i="4"/>
  <c r="A180" i="34" l="1"/>
  <c r="A180" i="32"/>
  <c r="A179" i="30"/>
  <c r="A182" i="28"/>
  <c r="A188" i="8"/>
  <c r="A113" i="4"/>
  <c r="A181" i="34" l="1"/>
  <c r="A181" i="32"/>
  <c r="A180" i="30"/>
  <c r="A183" i="28"/>
  <c r="A189" i="8"/>
  <c r="A114" i="4"/>
  <c r="A182" i="34" l="1"/>
  <c r="A182" i="32"/>
  <c r="A181" i="30"/>
  <c r="A184" i="28"/>
  <c r="A190" i="8"/>
  <c r="A115" i="4"/>
  <c r="A183" i="34" l="1"/>
  <c r="A183" i="32"/>
  <c r="A182" i="30"/>
  <c r="A185" i="28"/>
  <c r="A191" i="8"/>
  <c r="A116" i="4"/>
  <c r="A184" i="34" l="1"/>
  <c r="A184" i="32"/>
  <c r="A183" i="30"/>
  <c r="A186" i="28"/>
  <c r="A192" i="8"/>
  <c r="A117" i="4"/>
  <c r="A185" i="34" l="1"/>
  <c r="A185" i="32"/>
  <c r="A184" i="30"/>
  <c r="A187" i="28"/>
  <c r="A193" i="8"/>
  <c r="A118" i="4"/>
  <c r="A186" i="34" l="1"/>
  <c r="A186" i="32"/>
  <c r="A185" i="30"/>
  <c r="A188" i="28"/>
  <c r="A194" i="8"/>
  <c r="A119" i="4"/>
  <c r="A187" i="34" l="1"/>
  <c r="A187" i="32"/>
  <c r="A186" i="30"/>
  <c r="A189" i="28"/>
  <c r="A195" i="8"/>
  <c r="A120" i="4"/>
  <c r="A188" i="34" l="1"/>
  <c r="A188" i="32"/>
  <c r="A187" i="30"/>
  <c r="A190" i="28"/>
  <c r="A196" i="8"/>
  <c r="A121" i="4"/>
  <c r="A189" i="34" l="1"/>
  <c r="A189" i="32"/>
  <c r="A188" i="30"/>
  <c r="A191" i="28"/>
  <c r="A197" i="8"/>
  <c r="A122" i="4"/>
  <c r="A190" i="34" l="1"/>
  <c r="A190" i="32"/>
  <c r="A189" i="30"/>
  <c r="A192" i="28"/>
  <c r="A198" i="8"/>
  <c r="A123" i="4"/>
  <c r="A191" i="34" l="1"/>
  <c r="A191" i="32"/>
  <c r="A190" i="30"/>
  <c r="A193" i="28"/>
  <c r="A199" i="8"/>
  <c r="A124" i="4"/>
  <c r="A192" i="34" l="1"/>
  <c r="A192" i="32"/>
  <c r="A191" i="30"/>
  <c r="A194" i="28"/>
  <c r="A200" i="8"/>
  <c r="A125" i="4"/>
  <c r="A193" i="34" l="1"/>
  <c r="A193" i="32"/>
  <c r="A192" i="30"/>
  <c r="A195" i="28"/>
  <c r="A201" i="8"/>
  <c r="A126" i="4"/>
  <c r="A194" i="34" l="1"/>
  <c r="A194" i="32"/>
  <c r="A193" i="30"/>
  <c r="A196" i="28"/>
  <c r="A202" i="8"/>
  <c r="A127" i="4"/>
  <c r="A195" i="34" l="1"/>
  <c r="A195" i="32"/>
  <c r="A194" i="30"/>
  <c r="A197" i="28"/>
  <c r="A203" i="8"/>
  <c r="A128" i="4"/>
  <c r="A196" i="34" l="1"/>
  <c r="A196" i="32"/>
  <c r="A195" i="30"/>
  <c r="A198" i="28"/>
  <c r="A204" i="8"/>
  <c r="A129" i="4"/>
  <c r="A197" i="34" l="1"/>
  <c r="A197" i="32"/>
  <c r="A196" i="30"/>
  <c r="A199" i="28"/>
  <c r="A205" i="8"/>
  <c r="A130" i="4"/>
  <c r="A198" i="34" l="1"/>
  <c r="A198" i="32"/>
  <c r="A197" i="30"/>
  <c r="A200" i="28"/>
  <c r="A206" i="8"/>
  <c r="A131" i="4"/>
  <c r="A199" i="34" l="1"/>
  <c r="A199" i="32"/>
  <c r="A198" i="30"/>
  <c r="A201" i="28"/>
  <c r="A207" i="8"/>
  <c r="A132" i="4"/>
  <c r="A200" i="34" l="1"/>
  <c r="A200" i="32"/>
  <c r="A199" i="30"/>
  <c r="A202" i="28"/>
  <c r="A208" i="8"/>
  <c r="A133" i="4"/>
  <c r="A201" i="34" l="1"/>
  <c r="A201" i="32"/>
  <c r="A200" i="30"/>
  <c r="A203" i="28"/>
  <c r="A209" i="8"/>
  <c r="A134" i="4"/>
  <c r="A202" i="34" l="1"/>
  <c r="A202" i="32"/>
  <c r="A201" i="30"/>
  <c r="A204" i="28"/>
  <c r="A210" i="8"/>
  <c r="A135" i="4"/>
  <c r="A203" i="34" l="1"/>
  <c r="A203" i="32"/>
  <c r="A202" i="30"/>
  <c r="A205" i="28"/>
  <c r="A211" i="8"/>
  <c r="A136" i="4"/>
  <c r="A204" i="34" l="1"/>
  <c r="A204" i="32"/>
  <c r="A203" i="30"/>
  <c r="A206" i="28"/>
  <c r="A212" i="8"/>
  <c r="A137" i="4"/>
  <c r="A205" i="34" l="1"/>
  <c r="A205" i="32"/>
  <c r="A204" i="30"/>
  <c r="A207" i="28"/>
  <c r="A213" i="8"/>
  <c r="A138" i="4"/>
  <c r="A206" i="34" l="1"/>
  <c r="A206" i="32"/>
  <c r="A205" i="30"/>
  <c r="A208" i="28"/>
  <c r="A214" i="8"/>
  <c r="A139" i="4"/>
  <c r="A207" i="34" l="1"/>
  <c r="A207" i="32"/>
  <c r="A206" i="30"/>
  <c r="A209" i="28"/>
  <c r="A215" i="8"/>
  <c r="A140" i="4"/>
  <c r="A208" i="34" l="1"/>
  <c r="A208" i="32"/>
  <c r="A207" i="30"/>
  <c r="A210" i="28"/>
  <c r="A216" i="8"/>
  <c r="A141" i="4"/>
  <c r="A209" i="34" l="1"/>
  <c r="A209" i="32"/>
  <c r="A208" i="30"/>
  <c r="A211" i="28"/>
  <c r="A217" i="8"/>
  <c r="A142" i="4"/>
  <c r="A210" i="34" l="1"/>
  <c r="A210" i="32"/>
  <c r="A209" i="30"/>
  <c r="A212" i="28"/>
  <c r="A218" i="8"/>
  <c r="A143" i="4"/>
  <c r="A211" i="34" l="1"/>
  <c r="A211" i="32"/>
  <c r="A210" i="30"/>
  <c r="A213" i="28"/>
  <c r="A144" i="4"/>
  <c r="A212" i="34" l="1"/>
  <c r="A212" i="32"/>
  <c r="A211" i="30"/>
  <c r="A214" i="28"/>
  <c r="A145" i="4"/>
  <c r="A213" i="34" l="1"/>
  <c r="A213" i="32"/>
  <c r="A212" i="30"/>
  <c r="A215" i="28"/>
  <c r="A146" i="4"/>
  <c r="A214" i="34" l="1"/>
  <c r="A214" i="32"/>
  <c r="A213" i="30"/>
  <c r="A216" i="28"/>
  <c r="A147" i="4"/>
  <c r="A215" i="34" l="1"/>
  <c r="A215" i="32"/>
  <c r="A214" i="30"/>
  <c r="A217" i="28"/>
  <c r="A148" i="4"/>
  <c r="A216" i="34" l="1"/>
  <c r="A216" i="32"/>
  <c r="A215" i="30"/>
  <c r="A218" i="28"/>
  <c r="A149" i="4"/>
  <c r="A217" i="34" l="1"/>
  <c r="A217" i="32"/>
  <c r="A216" i="30"/>
  <c r="A150" i="4"/>
  <c r="A218" i="34" l="1"/>
  <c r="A218" i="32"/>
  <c r="A217" i="30"/>
  <c r="A151" i="4"/>
  <c r="A218" i="30" l="1"/>
  <c r="A152" i="4"/>
  <c r="A219" i="30" l="1"/>
  <c r="A153" i="4"/>
  <c r="A220" i="30" l="1"/>
  <c r="A154" i="4"/>
  <c r="A221" i="30" l="1"/>
  <c r="A155" i="4"/>
  <c r="A222" i="30" l="1"/>
  <c r="A156" i="4"/>
  <c r="A223" i="30" l="1"/>
  <c r="A157" i="4"/>
  <c r="A224" i="30" l="1"/>
  <c r="A158" i="4"/>
  <c r="A225" i="30" l="1"/>
  <c r="A159" i="4"/>
  <c r="A226" i="30" l="1"/>
  <c r="A160" i="4"/>
  <c r="A227" i="30" l="1"/>
  <c r="A161" i="4"/>
  <c r="A228" i="30" l="1"/>
  <c r="A162" i="4"/>
  <c r="A229" i="30" l="1"/>
  <c r="A163" i="4"/>
  <c r="A230" i="30" l="1"/>
  <c r="A164" i="4"/>
  <c r="A231" i="30" l="1"/>
  <c r="A165" i="4"/>
  <c r="A232" i="30" l="1"/>
  <c r="A166" i="4"/>
  <c r="A233" i="30" l="1"/>
  <c r="A167" i="4"/>
  <c r="A234" i="30" l="1"/>
  <c r="A168" i="4"/>
  <c r="A235" i="30" l="1"/>
  <c r="A169" i="4"/>
  <c r="A236" i="30" l="1"/>
  <c r="A170" i="4"/>
  <c r="A237" i="30" l="1"/>
  <c r="A171" i="4"/>
  <c r="A238" i="30" l="1"/>
  <c r="A172" i="4"/>
  <c r="A239" i="30" l="1"/>
  <c r="A173" i="4"/>
  <c r="A240" i="30" l="1"/>
  <c r="A174" i="4"/>
  <c r="A241" i="30" l="1"/>
  <c r="A175" i="4"/>
  <c r="A242" i="30" l="1"/>
  <c r="A176" i="4"/>
  <c r="A243" i="30" l="1"/>
  <c r="A177" i="4"/>
  <c r="A244" i="30" l="1"/>
  <c r="A178" i="4"/>
  <c r="A245" i="30" l="1"/>
  <c r="A179" i="4"/>
  <c r="A246" i="30" l="1"/>
  <c r="A180" i="4"/>
  <c r="A247" i="30" l="1"/>
  <c r="A181" i="4"/>
  <c r="A248" i="30" l="1"/>
  <c r="A182" i="4"/>
  <c r="A249" i="30" l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183" i="4"/>
  <c r="A184" i="4" l="1"/>
  <c r="A185" i="4" l="1"/>
  <c r="A186" i="4" l="1"/>
  <c r="A187" i="4" l="1"/>
  <c r="A188" i="4" l="1"/>
  <c r="A189" i="4" l="1"/>
  <c r="A190" i="4" l="1"/>
  <c r="A191" i="4" l="1"/>
  <c r="A192" i="4" l="1"/>
  <c r="A193" i="4" l="1"/>
  <c r="A194" i="4" l="1"/>
  <c r="A195" i="4" l="1"/>
  <c r="A196" i="4" l="1"/>
  <c r="A197" i="4" l="1"/>
  <c r="A198" i="4" l="1"/>
  <c r="A199" i="4" l="1"/>
  <c r="A200" i="4" l="1"/>
  <c r="A201" i="4" l="1"/>
  <c r="A202" i="4" l="1"/>
  <c r="A203" i="4" l="1"/>
  <c r="A204" i="4" l="1"/>
  <c r="A205" i="4" l="1"/>
  <c r="A206" i="4" l="1"/>
  <c r="A207" i="4" l="1"/>
  <c r="A208" i="4" l="1"/>
  <c r="A209" i="4" l="1"/>
  <c r="A210" i="4" l="1"/>
  <c r="A211" i="4" l="1"/>
  <c r="A212" i="4" l="1"/>
  <c r="A213" i="4" l="1"/>
  <c r="A214" i="4" l="1"/>
  <c r="A215" i="4" l="1"/>
  <c r="A216" i="4" l="1"/>
  <c r="A217" i="4" l="1"/>
  <c r="A218" i="4" l="1"/>
  <c r="A219" i="4" l="1"/>
  <c r="A220" i="4" l="1"/>
  <c r="A221" i="4" l="1"/>
  <c r="A222" i="4" l="1"/>
  <c r="A223" i="4" l="1"/>
  <c r="A224" i="4" l="1"/>
  <c r="A225" i="4" l="1"/>
  <c r="A226" i="4" l="1"/>
  <c r="A227" i="4" l="1"/>
  <c r="A228" i="4" l="1"/>
  <c r="A229" i="4" l="1"/>
  <c r="A230" i="4" l="1"/>
  <c r="A231" i="4" l="1"/>
  <c r="A232" i="4" l="1"/>
  <c r="A233" i="4" l="1"/>
  <c r="A234" i="4" l="1"/>
  <c r="A235" i="4" l="1"/>
  <c r="A236" i="4" l="1"/>
  <c r="A237" i="4" l="1"/>
  <c r="A238" i="4" l="1"/>
  <c r="A239" i="4" l="1"/>
  <c r="A240" i="4" l="1"/>
  <c r="A241" i="4" l="1"/>
  <c r="A242" i="4" l="1"/>
  <c r="A243" i="4" l="1"/>
  <c r="A244" i="4" l="1"/>
  <c r="A245" i="4" l="1"/>
  <c r="A246" i="4" l="1"/>
  <c r="A247" i="4" l="1"/>
  <c r="A248" i="4" l="1"/>
  <c r="A249" i="4" l="1"/>
  <c r="A250" i="4" l="1"/>
  <c r="A251" i="4" l="1"/>
  <c r="A252" i="4" l="1"/>
  <c r="A328" i="8" l="1"/>
  <c r="A253" i="4"/>
  <c r="A329" i="8" l="1"/>
  <c r="A254" i="4"/>
  <c r="A330" i="8" l="1"/>
  <c r="A255" i="4"/>
  <c r="A331" i="8" l="1"/>
  <c r="A256" i="4"/>
  <c r="A332" i="8" l="1"/>
  <c r="A257" i="4"/>
  <c r="A333" i="8" l="1"/>
  <c r="A258" i="4"/>
  <c r="A328" i="28" l="1"/>
  <c r="A334" i="8"/>
  <c r="A259" i="4"/>
  <c r="A329" i="28" l="1"/>
  <c r="A335" i="8"/>
  <c r="A260" i="4"/>
  <c r="A328" i="34" l="1"/>
  <c r="A328" i="32"/>
  <c r="A330" i="28"/>
  <c r="A336" i="8"/>
  <c r="A261" i="4"/>
  <c r="A329" i="34" l="1"/>
  <c r="A329" i="32"/>
  <c r="A328" i="30"/>
  <c r="A331" i="28"/>
  <c r="A337" i="8"/>
  <c r="A262" i="4"/>
  <c r="A330" i="34" l="1"/>
  <c r="A330" i="32"/>
  <c r="A329" i="30"/>
  <c r="A332" i="28"/>
  <c r="A338" i="8"/>
  <c r="A263" i="4"/>
  <c r="A331" i="34" l="1"/>
  <c r="A331" i="32"/>
  <c r="A330" i="30"/>
  <c r="A333" i="28"/>
  <c r="A339" i="8"/>
  <c r="A264" i="4"/>
  <c r="A332" i="34" l="1"/>
  <c r="A332" i="32"/>
  <c r="A331" i="30"/>
  <c r="A334" i="28"/>
  <c r="A340" i="8"/>
  <c r="A265" i="4"/>
  <c r="A333" i="34" l="1"/>
  <c r="A333" i="32"/>
  <c r="A332" i="30"/>
  <c r="A335" i="28"/>
  <c r="A341" i="8"/>
  <c r="A266" i="4"/>
  <c r="A334" i="34" l="1"/>
  <c r="A334" i="32"/>
  <c r="A333" i="30"/>
  <c r="A336" i="28"/>
  <c r="A342" i="8"/>
  <c r="A267" i="4"/>
  <c r="A335" i="34" l="1"/>
  <c r="A335" i="32"/>
  <c r="A334" i="30"/>
  <c r="A337" i="28"/>
  <c r="A343" i="8"/>
  <c r="A268" i="4"/>
  <c r="A336" i="34" l="1"/>
  <c r="A336" i="32"/>
  <c r="A335" i="30"/>
  <c r="A338" i="28"/>
  <c r="A344" i="8"/>
  <c r="A269" i="4"/>
  <c r="A337" i="34" l="1"/>
  <c r="A337" i="32"/>
  <c r="A336" i="30"/>
  <c r="A339" i="28"/>
  <c r="A345" i="8"/>
  <c r="A270" i="4"/>
  <c r="A338" i="34" l="1"/>
  <c r="A338" i="32"/>
  <c r="A337" i="30"/>
  <c r="A340" i="28"/>
  <c r="A346" i="8"/>
  <c r="A271" i="4"/>
  <c r="A339" i="34" l="1"/>
  <c r="A339" i="32"/>
  <c r="A338" i="30"/>
  <c r="A341" i="28"/>
  <c r="A347" i="8"/>
  <c r="A272" i="4"/>
  <c r="A340" i="34" l="1"/>
  <c r="A340" i="32"/>
  <c r="A339" i="30"/>
  <c r="A342" i="28"/>
  <c r="A348" i="8"/>
  <c r="A273" i="4"/>
  <c r="A341" i="34" l="1"/>
  <c r="A341" i="32"/>
  <c r="A340" i="30"/>
  <c r="A343" i="28"/>
  <c r="A349" i="8"/>
  <c r="A274" i="4"/>
  <c r="A342" i="34" l="1"/>
  <c r="A342" i="32"/>
  <c r="A341" i="30"/>
  <c r="A344" i="28"/>
  <c r="A350" i="8"/>
  <c r="A275" i="4"/>
  <c r="A343" i="34" l="1"/>
  <c r="A343" i="32"/>
  <c r="A342" i="30"/>
  <c r="A345" i="28"/>
  <c r="A351" i="8"/>
  <c r="A276" i="4"/>
  <c r="A344" i="34" l="1"/>
  <c r="A344" i="32"/>
  <c r="A343" i="30"/>
  <c r="A346" i="28"/>
  <c r="A352" i="8"/>
  <c r="A277" i="4"/>
  <c r="A345" i="34" l="1"/>
  <c r="A345" i="32"/>
  <c r="A344" i="30"/>
  <c r="A347" i="28"/>
  <c r="A353" i="8"/>
  <c r="A278" i="4"/>
  <c r="A346" i="34" l="1"/>
  <c r="A346" i="32"/>
  <c r="A345" i="30"/>
  <c r="A348" i="28"/>
  <c r="A354" i="8"/>
  <c r="A279" i="4"/>
  <c r="A347" i="34" l="1"/>
  <c r="A347" i="32"/>
  <c r="A346" i="30"/>
  <c r="A349" i="28"/>
  <c r="A355" i="8"/>
  <c r="A280" i="4"/>
  <c r="A348" i="34" l="1"/>
  <c r="A348" i="32"/>
  <c r="A347" i="30"/>
  <c r="A350" i="28"/>
  <c r="A356" i="8"/>
  <c r="A281" i="4"/>
  <c r="A349" i="34" l="1"/>
  <c r="A349" i="32"/>
  <c r="A348" i="30"/>
  <c r="A351" i="28"/>
  <c r="A357" i="8"/>
  <c r="A282" i="4"/>
  <c r="A350" i="34" l="1"/>
  <c r="A350" i="32"/>
  <c r="A349" i="30"/>
  <c r="A352" i="28"/>
  <c r="A358" i="8"/>
  <c r="A283" i="4"/>
  <c r="A351" i="34" l="1"/>
  <c r="A351" i="32"/>
  <c r="A350" i="30"/>
  <c r="A353" i="28"/>
  <c r="A359" i="8"/>
  <c r="A284" i="4"/>
  <c r="A352" i="34" l="1"/>
  <c r="A352" i="32"/>
  <c r="A351" i="30"/>
  <c r="A354" i="28"/>
  <c r="A360" i="8"/>
  <c r="A285" i="4"/>
  <c r="A353" i="34" l="1"/>
  <c r="A353" i="32"/>
  <c r="A352" i="30"/>
  <c r="A355" i="28"/>
  <c r="A361" i="8"/>
  <c r="A286" i="4"/>
  <c r="A354" i="34" l="1"/>
  <c r="A354" i="32"/>
  <c r="A353" i="30"/>
  <c r="A356" i="28"/>
  <c r="A362" i="8"/>
  <c r="A287" i="4"/>
  <c r="A355" i="34" l="1"/>
  <c r="A355" i="32"/>
  <c r="A354" i="30"/>
  <c r="A357" i="28"/>
  <c r="A363" i="8"/>
  <c r="A288" i="4"/>
  <c r="A356" i="34" l="1"/>
  <c r="A356" i="32"/>
  <c r="A355" i="30"/>
  <c r="A358" i="28"/>
  <c r="A364" i="8"/>
  <c r="A289" i="4"/>
  <c r="A357" i="34" l="1"/>
  <c r="A357" i="32"/>
  <c r="A356" i="30"/>
  <c r="A359" i="28"/>
  <c r="A365" i="8"/>
  <c r="A290" i="4"/>
  <c r="A358" i="34" l="1"/>
  <c r="A358" i="32"/>
  <c r="A357" i="30"/>
  <c r="A360" i="28"/>
  <c r="A366" i="8"/>
  <c r="A291" i="4"/>
  <c r="A359" i="34" l="1"/>
  <c r="A359" i="32"/>
  <c r="A358" i="30"/>
  <c r="A361" i="28"/>
  <c r="A367" i="8"/>
  <c r="A292" i="4"/>
  <c r="A360" i="34" l="1"/>
  <c r="A360" i="32"/>
  <c r="A359" i="30"/>
  <c r="A362" i="28"/>
  <c r="A368" i="8"/>
  <c r="A293" i="4"/>
  <c r="A361" i="34" l="1"/>
  <c r="A361" i="32"/>
  <c r="A360" i="30"/>
  <c r="A363" i="28"/>
  <c r="A369" i="8"/>
  <c r="A294" i="4"/>
  <c r="A362" i="34" l="1"/>
  <c r="A362" i="32"/>
  <c r="A361" i="30"/>
  <c r="A364" i="28"/>
  <c r="A370" i="8"/>
  <c r="A295" i="4"/>
  <c r="A363" i="34" l="1"/>
  <c r="A363" i="32"/>
  <c r="A362" i="30"/>
  <c r="A365" i="28"/>
  <c r="A371" i="8"/>
  <c r="A296" i="4"/>
  <c r="A364" i="34" l="1"/>
  <c r="A364" i="32"/>
  <c r="A363" i="30"/>
  <c r="A366" i="28"/>
  <c r="A297" i="4"/>
  <c r="A365" i="34" l="1"/>
  <c r="A365" i="32"/>
  <c r="A364" i="30"/>
  <c r="A367" i="28"/>
  <c r="A298" i="4"/>
  <c r="A366" i="34" l="1"/>
  <c r="A366" i="32"/>
  <c r="A365" i="30"/>
  <c r="A368" i="28"/>
  <c r="A299" i="4"/>
  <c r="A367" i="34" l="1"/>
  <c r="A367" i="32"/>
  <c r="A366" i="30"/>
  <c r="A369" i="28"/>
  <c r="A300" i="4"/>
  <c r="A368" i="34" l="1"/>
  <c r="A368" i="32"/>
  <c r="A367" i="30"/>
  <c r="A370" i="28"/>
  <c r="A301" i="4"/>
  <c r="A369" i="34" l="1"/>
  <c r="A369" i="32"/>
  <c r="A368" i="30"/>
  <c r="A371" i="28"/>
  <c r="A302" i="4"/>
  <c r="A370" i="34" l="1"/>
  <c r="A370" i="32"/>
  <c r="A369" i="30"/>
  <c r="A303" i="4"/>
  <c r="A371" i="34" l="1"/>
  <c r="A371" i="32"/>
  <c r="A370" i="30"/>
  <c r="A304" i="4"/>
  <c r="A371" i="30" l="1"/>
  <c r="A305" i="4"/>
  <c r="A306" i="4" l="1"/>
  <c r="A307" i="4" l="1"/>
  <c r="A308" i="4" l="1"/>
  <c r="A309" i="4" l="1"/>
  <c r="A310" i="4" l="1"/>
  <c r="A311" i="4" l="1"/>
  <c r="A312" i="4" l="1"/>
  <c r="A313" i="4" l="1"/>
  <c r="A314" i="4" l="1"/>
  <c r="A315" i="4" l="1"/>
  <c r="A316" i="4" l="1"/>
  <c r="A317" i="4" l="1"/>
  <c r="A318" i="4" l="1"/>
  <c r="A319" i="4" l="1"/>
  <c r="A320" i="4" l="1"/>
  <c r="A321" i="4" l="1"/>
  <c r="A322" i="4" l="1"/>
  <c r="A323" i="4" l="1"/>
  <c r="A324" i="4" l="1"/>
  <c r="A325" i="4" l="1"/>
  <c r="A326" i="4" l="1"/>
  <c r="A327" i="4" l="1"/>
  <c r="A328" i="4" l="1"/>
  <c r="A329" i="4" l="1"/>
  <c r="A330" i="4" l="1"/>
  <c r="A331" i="4" l="1"/>
  <c r="A332" i="4" l="1"/>
  <c r="A333" i="4" l="1"/>
  <c r="A334" i="4" l="1"/>
  <c r="A335" i="4" l="1"/>
  <c r="A336" i="4" l="1"/>
  <c r="A337" i="4" l="1"/>
  <c r="A338" i="4" l="1"/>
  <c r="A339" i="4" l="1"/>
  <c r="A340" i="4" l="1"/>
  <c r="A341" i="4" l="1"/>
  <c r="A342" i="4" l="1"/>
  <c r="A343" i="4" l="1"/>
  <c r="A344" i="4" l="1"/>
  <c r="A345" i="4" l="1"/>
  <c r="A346" i="4" l="1"/>
  <c r="A347" i="4" l="1"/>
  <c r="A348" i="4" l="1"/>
  <c r="A349" i="4" l="1"/>
  <c r="A350" i="4" l="1"/>
  <c r="A351" i="4" l="1"/>
  <c r="A352" i="4" l="1"/>
  <c r="A353" i="4" l="1"/>
  <c r="A354" i="4" l="1"/>
  <c r="A355" i="4" l="1"/>
  <c r="A356" i="4" l="1"/>
  <c r="A357" i="4" l="1"/>
  <c r="A358" i="4" l="1"/>
  <c r="A359" i="4" l="1"/>
  <c r="A360" i="4" l="1"/>
  <c r="A361" i="4" l="1"/>
  <c r="A362" i="4" l="1"/>
  <c r="A363" i="4" l="1"/>
  <c r="A364" i="4" l="1"/>
  <c r="A365" i="4" l="1"/>
  <c r="A366" i="4" l="1"/>
  <c r="A367" i="4" l="1"/>
  <c r="A368" i="4" l="1"/>
  <c r="A369" i="4" l="1"/>
</calcChain>
</file>

<file path=xl/sharedStrings.xml><?xml version="1.0" encoding="utf-8"?>
<sst xmlns="http://schemas.openxmlformats.org/spreadsheetml/2006/main" count="2425" uniqueCount="879">
  <si>
    <t>U.S. Bureau of Reclamation</t>
  </si>
  <si>
    <t>National Marine Fisheries Service</t>
  </si>
  <si>
    <t>California Department of Fish and Wildlife</t>
  </si>
  <si>
    <t>San Luis &amp; Delta-Mendota Water Authority</t>
  </si>
  <si>
    <t>U.S. Geological Survey</t>
  </si>
  <si>
    <t>A Cooperative Effort By:</t>
  </si>
  <si>
    <t>United States Bureau of Reclamation</t>
  </si>
  <si>
    <t>Cantral Valley Regional Water Quality Control Board</t>
  </si>
  <si>
    <t>United States Fish and Wildlife Service</t>
  </si>
  <si>
    <t>San Luis and Delta-Mendota Water Authority</t>
  </si>
  <si>
    <t>United States Environmental Protection Agency</t>
  </si>
  <si>
    <t>United States Geological Survey</t>
  </si>
  <si>
    <t>San Francisco Estuary Institute</t>
  </si>
  <si>
    <t xml:space="preserve">
Figure 1: Map of the Grassland Bypass Project area and sampling locations</t>
  </si>
  <si>
    <t>GRASSLAND BYPASS PROJECT</t>
  </si>
  <si>
    <t>MONTHLY DATA REPORT</t>
  </si>
  <si>
    <t>Table 1a.</t>
  </si>
  <si>
    <t xml:space="preserve">Table 1b. </t>
  </si>
  <si>
    <t xml:space="preserve">Table 2a. </t>
  </si>
  <si>
    <t xml:space="preserve">Table 2b. </t>
  </si>
  <si>
    <t>Table 2c.</t>
  </si>
  <si>
    <t xml:space="preserve">Table 3a. </t>
  </si>
  <si>
    <t xml:space="preserve">Table 3b. </t>
  </si>
  <si>
    <t>Table 3c.</t>
  </si>
  <si>
    <t xml:space="preserve">Table 4. </t>
  </si>
  <si>
    <t>Table 6a.</t>
  </si>
  <si>
    <t xml:space="preserve">Table 8b. </t>
  </si>
  <si>
    <t>Table 13.</t>
  </si>
  <si>
    <t>Figure 1.</t>
  </si>
  <si>
    <t>Figure 2.</t>
  </si>
  <si>
    <t>Monthly selenium discharges from the terminus of the San Luis Drain into Mud Slough compared to load values</t>
  </si>
  <si>
    <t>Water monitoring of inflow to the San Luis Drain (Station A)</t>
  </si>
  <si>
    <t>Other water quality monitoring in the San Luis Drain (Station B3)</t>
  </si>
  <si>
    <t>Water monitoring in Mud Slough (north) below San Luis Drain discharge (Station D)</t>
  </si>
  <si>
    <t>Other water quality monitoring in Mud Slough (north) below San Luis Drain discharge (Station D)</t>
  </si>
  <si>
    <t>Water quality monitoring in Mud Slough (north) above San Luis Drain discharge (Station C)</t>
  </si>
  <si>
    <t>Water monitoring in Salt Slough at Highway 165 (Station F)</t>
  </si>
  <si>
    <t>Other water quality monitoring in Salt Slough (Station F)</t>
  </si>
  <si>
    <t>Water monitoring in the San Joaquin River above the Merced River (Station H2)</t>
  </si>
  <si>
    <t>Water quality monitoring in the San Joaquin River above Merced River at China Island Refuge(Station R)</t>
  </si>
  <si>
    <t>Water monitoring in the San Joaquin River at Fremont Ford (Station G)</t>
  </si>
  <si>
    <t>Water monitoring in the San Joaquin River at Crows Landing (Station N)</t>
  </si>
  <si>
    <t>Other water quality monitoring in the San Joaquin River at Crows Landing (Station N)</t>
  </si>
  <si>
    <t>Map of the Grassland Bypass Project area and sampling locations</t>
  </si>
  <si>
    <t>List of figures and tables for monthly report</t>
  </si>
  <si>
    <t>Monthly averages and totals</t>
  </si>
  <si>
    <t>Water monitoring of San Luis Drain discharge into Mud Slough (north) (Stations B2 and B3)</t>
  </si>
  <si>
    <t>Other water quality monitoring in the San Joaquin River at Fremont Ford (Station G)</t>
  </si>
  <si>
    <t>Table 1a. Water monitoring of inflow to the San Luis Drain (Station A)</t>
  </si>
  <si>
    <t>PARAMETER</t>
  </si>
  <si>
    <t>Flow</t>
  </si>
  <si>
    <t>Temperature</t>
  </si>
  <si>
    <t>Specific Conductance</t>
  </si>
  <si>
    <t>Daily Salt Load</t>
  </si>
  <si>
    <t>DATA SOURCE</t>
  </si>
  <si>
    <t>SLDMWA</t>
  </si>
  <si>
    <t>Calculated</t>
  </si>
  <si>
    <t>UNITS</t>
  </si>
  <si>
    <t>cfs</t>
  </si>
  <si>
    <t>°C</t>
  </si>
  <si>
    <t>µS/cm</t>
  </si>
  <si>
    <t>mg/L</t>
  </si>
  <si>
    <t>ug/L</t>
  </si>
  <si>
    <t>tons</t>
  </si>
  <si>
    <t>NOTES:</t>
  </si>
  <si>
    <t>Total Flow</t>
  </si>
  <si>
    <t>Average Temperature</t>
  </si>
  <si>
    <t>Salt Load</t>
  </si>
  <si>
    <t xml:space="preserve">Calculated </t>
  </si>
  <si>
    <t>UA3</t>
  </si>
  <si>
    <t>acre-feet</t>
  </si>
  <si>
    <t>Total Selenium</t>
  </si>
  <si>
    <t>v</t>
  </si>
  <si>
    <t>Table 1b. Monthly averages and totals</t>
  </si>
  <si>
    <t>Table 2b. Monthly averages and totals</t>
  </si>
  <si>
    <t>Table 2a. Water monitoring of San Luis Drain discharge into Mud Slough (north)</t>
  </si>
  <si>
    <t>Terminus of drain at Mud Slough (Station B2) and San Luis Drain at Gun Club Road (Station B3)</t>
  </si>
  <si>
    <t>Flow
(B2)</t>
  </si>
  <si>
    <t>Specific Conductance
(B2)</t>
  </si>
  <si>
    <t>Boron
(B3)</t>
  </si>
  <si>
    <t>Total Selenium
(B3)</t>
  </si>
  <si>
    <t>USBR</t>
  </si>
  <si>
    <t>lbs</t>
  </si>
  <si>
    <t>Physicals</t>
  </si>
  <si>
    <t>Total Boron</t>
  </si>
  <si>
    <t>Total Molybdenum</t>
  </si>
  <si>
    <t>Dissolved Oxygen</t>
  </si>
  <si>
    <t>pH</t>
  </si>
  <si>
    <t>Turbidity</t>
  </si>
  <si>
    <t>units</t>
  </si>
  <si>
    <t>NTU</t>
  </si>
  <si>
    <t>Nutrients</t>
  </si>
  <si>
    <t>Nitrates as N (Dissolved)</t>
  </si>
  <si>
    <t>Ammonia as N</t>
  </si>
  <si>
    <t>Total Kjeldahl Nitrogen</t>
  </si>
  <si>
    <t>Total Phosphorous as P</t>
  </si>
  <si>
    <t>Ortho-phosphate as P</t>
  </si>
  <si>
    <t>Table 3a. Water monitoring in Mud Slough (north) below San Luis Drain discharge (Station D)</t>
  </si>
  <si>
    <t>USGS Station Code: 11262900</t>
  </si>
  <si>
    <t>USGS</t>
  </si>
  <si>
    <t>Table 3b. Monthly averages and totals</t>
  </si>
  <si>
    <t>Table 5. Water quality monitoring in Mud Slough (north) backwater below San Luis Drain discharge (Station I2)</t>
  </si>
  <si>
    <t>μg/L</t>
  </si>
  <si>
    <t>Water is only collected when the backwater location is flooded during high flow.</t>
  </si>
  <si>
    <t>USGS Station Code: 11261100</t>
  </si>
  <si>
    <t xml:space="preserve">Flow </t>
  </si>
  <si>
    <t>GWD</t>
  </si>
  <si>
    <t xml:space="preserve">Samples only collected when more than 20 cfs is passing site. </t>
  </si>
  <si>
    <t>Water passing this site at less than 20 cfs does not reach Grassland Wetlands.</t>
  </si>
  <si>
    <t>Table 7a. Water quality monitoring in Grassland Wetlands Water Supply Channels</t>
  </si>
  <si>
    <t>Camp 13 Ditch headworks (Station J)</t>
  </si>
  <si>
    <t>Table 7b. Water quality monitoring in Grassland Wetlands Water Supply Channels</t>
  </si>
  <si>
    <t>Agatha Canal headworks (Station K2)</t>
  </si>
  <si>
    <t>USGS Station Code: 11273400</t>
  </si>
  <si>
    <t>Table 8b. Monthly averages and totals</t>
  </si>
  <si>
    <t>Table 4. Water qulity monitoring in Mud Slough (north) above San Luis Drain discharge (Station C)</t>
  </si>
  <si>
    <t>USGS Station Code: 11274550</t>
  </si>
  <si>
    <t>µg/L</t>
  </si>
  <si>
    <t>Average Specific Conductance</t>
  </si>
  <si>
    <t>LOCATION</t>
  </si>
  <si>
    <t>Station C</t>
  </si>
  <si>
    <t>Station D</t>
  </si>
  <si>
    <t>Station F</t>
  </si>
  <si>
    <t>Laboratory Control</t>
  </si>
  <si>
    <t>%</t>
  </si>
  <si>
    <t>Agency</t>
  </si>
  <si>
    <t>CVRWQCB</t>
  </si>
  <si>
    <t>California Regional Water Quality Control Board, Central Valley Region</t>
  </si>
  <si>
    <t>Water Quality Monitoring</t>
  </si>
  <si>
    <t>NA</t>
  </si>
  <si>
    <t>Not applicable</t>
  </si>
  <si>
    <t>&lt;</t>
  </si>
  <si>
    <t>Less than MDL</t>
  </si>
  <si>
    <t>D</t>
  </si>
  <si>
    <t>Sample was dechlorinated</t>
  </si>
  <si>
    <t>H</t>
  </si>
  <si>
    <t>Result may have high bias</t>
  </si>
  <si>
    <t>J</t>
  </si>
  <si>
    <t>Result is between the MDL and RL</t>
  </si>
  <si>
    <t>L</t>
  </si>
  <si>
    <t>Result may have low bias,</t>
  </si>
  <si>
    <t>MDL</t>
  </si>
  <si>
    <t>Minimum detection level</t>
  </si>
  <si>
    <t>P</t>
  </si>
  <si>
    <t>Pending, data not available at this time but will be available in the future</t>
  </si>
  <si>
    <t>T</t>
  </si>
  <si>
    <t>Result obtained past the holding time</t>
  </si>
  <si>
    <t>U</t>
  </si>
  <si>
    <t>Result determined to be an outlier at the time of data validation</t>
  </si>
  <si>
    <t>V</t>
  </si>
  <si>
    <t>Result may vary excessively from the true value</t>
  </si>
  <si>
    <t>Use Agreement for Continued Use of the San Luis Drain January 2010 - December 2019</t>
  </si>
  <si>
    <t>Toxicity</t>
  </si>
  <si>
    <t>*</t>
  </si>
  <si>
    <t>Significantly reduced from Delta Mendota Canal (p&lt;0.05)</t>
  </si>
  <si>
    <t>**</t>
  </si>
  <si>
    <t>Sample re-analyzed and result confirmed.</t>
  </si>
  <si>
    <t>Result may be biased low.  Sample was not preserved in the field</t>
  </si>
  <si>
    <t>†</t>
  </si>
  <si>
    <t>DMC water failed to meet the survival (&gt;80%) acceptability criteria.</t>
  </si>
  <si>
    <t>†††</t>
  </si>
  <si>
    <t>DMC water failed to meet the reproduction (&gt;10 neonates/adult) acceptability criteria.</t>
  </si>
  <si>
    <t>††††</t>
  </si>
  <si>
    <t>DMC water failed to meet minimum growth (106cell/mL) acceptability criteria.</t>
  </si>
  <si>
    <t>‡</t>
  </si>
  <si>
    <t>Control value exceeds suggested maximum variance (20%) acceptability criteria.</t>
  </si>
  <si>
    <t>‡‡</t>
  </si>
  <si>
    <t>Fungal growth observed on test organisms.</t>
  </si>
  <si>
    <t>‡‡‡</t>
  </si>
  <si>
    <t>Failed cell density requirement of 1E6 cells.</t>
  </si>
  <si>
    <t>#</t>
  </si>
  <si>
    <t>New testing laboratory with reporting limit of 0.4 µg/L as of June 1998.</t>
  </si>
  <si>
    <t>Based on definitive bioassay, NOEC is 50 percent</t>
  </si>
  <si>
    <t>USGS data webpage</t>
  </si>
  <si>
    <t>http://waterdata.usgs.gov/nwis/dv/?site_no=11273400&amp;agency_cd=USGS&amp;amp;referred_module=sw</t>
  </si>
  <si>
    <t>USGS Station Code: 11261500</t>
  </si>
  <si>
    <t>http://waterdata.usgs.gov/nwis/dv/?site_no=11261500&amp;agency_cd=USGS&amp;amp;referred_module=sw</t>
  </si>
  <si>
    <t>http://waterdata.usgs.gov/nwis/dv/?site_no=11274550&amp;agency_cd=USGS&amp;amp;referred_module=sw</t>
  </si>
  <si>
    <t>Not analyzed,not required, equipment error, data will not be available in the future</t>
  </si>
  <si>
    <t>0.35 T</t>
  </si>
  <si>
    <t>0.33 T</t>
  </si>
  <si>
    <t>0.41 U</t>
  </si>
  <si>
    <t>&lt; 0.4</t>
  </si>
  <si>
    <t>&lt;0.010</t>
  </si>
  <si>
    <t>&lt;0.050</t>
  </si>
  <si>
    <t>0.024 T</t>
  </si>
  <si>
    <t>&lt;0.4</t>
  </si>
  <si>
    <t>&lt;0.8</t>
  </si>
  <si>
    <t>0.44 T</t>
  </si>
  <si>
    <t>0.13 T</t>
  </si>
  <si>
    <t>Station B3</t>
  </si>
  <si>
    <t>Lab Water Control</t>
  </si>
  <si>
    <t>Station R</t>
  </si>
  <si>
    <t>X</t>
  </si>
  <si>
    <t>x</t>
  </si>
  <si>
    <t>month</t>
  </si>
  <si>
    <t>se value for calc and chart</t>
  </si>
  <si>
    <t>se value</t>
  </si>
  <si>
    <t>1.2 T,V</t>
  </si>
  <si>
    <t>Total Organic Carbon</t>
  </si>
  <si>
    <t>tempC</t>
  </si>
  <si>
    <t>&lt;0.010 T</t>
  </si>
  <si>
    <t>Field ID</t>
  </si>
  <si>
    <t>EC</t>
  </si>
  <si>
    <t>5.0 T</t>
  </si>
  <si>
    <t>Average Dissolved Oxygen</t>
  </si>
  <si>
    <t>2.5 U</t>
  </si>
  <si>
    <t>50 U</t>
  </si>
  <si>
    <t>Boron</t>
  </si>
  <si>
    <t>All data from MP-157 databse</t>
  </si>
  <si>
    <t>0.79 U</t>
  </si>
  <si>
    <t>0.76 U</t>
  </si>
  <si>
    <t>6.90 U</t>
  </si>
  <si>
    <t>4.30 U</t>
  </si>
  <si>
    <t>3.70 U</t>
  </si>
  <si>
    <t>3.30 U</t>
  </si>
  <si>
    <t>4.80 U</t>
  </si>
  <si>
    <t>All data from MP-157 database</t>
  </si>
  <si>
    <t>GBW891</t>
  </si>
  <si>
    <t>GBW878</t>
  </si>
  <si>
    <t>GBW910</t>
  </si>
  <si>
    <t>GBW929</t>
  </si>
  <si>
    <t>GBW948</t>
  </si>
  <si>
    <t>GBW967</t>
  </si>
  <si>
    <t>GBW986</t>
  </si>
  <si>
    <t>GBW1005</t>
  </si>
  <si>
    <t>GBW1024</t>
  </si>
  <si>
    <t>GBW1043</t>
  </si>
  <si>
    <t>GBW1062</t>
  </si>
  <si>
    <t>GBW1081</t>
  </si>
  <si>
    <t>GBW1104</t>
  </si>
  <si>
    <t>GBW1123</t>
  </si>
  <si>
    <t>GBW1142</t>
  </si>
  <si>
    <t>GBW1161</t>
  </si>
  <si>
    <t>GBW1180</t>
  </si>
  <si>
    <t>GBW1199</t>
  </si>
  <si>
    <t>GBW1218</t>
  </si>
  <si>
    <t>GBW1237</t>
  </si>
  <si>
    <t>GBW1256</t>
  </si>
  <si>
    <t>GBW1275</t>
  </si>
  <si>
    <t>GBW1294</t>
  </si>
  <si>
    <t>GBW1313</t>
  </si>
  <si>
    <t>GBW1332</t>
  </si>
  <si>
    <t>GBW1351</t>
  </si>
  <si>
    <t>GBW1370</t>
  </si>
  <si>
    <t>GBW1390</t>
  </si>
  <si>
    <t>GBW1410</t>
  </si>
  <si>
    <t>GBW1430</t>
  </si>
  <si>
    <t>GBW1450</t>
  </si>
  <si>
    <t>GBW1470</t>
  </si>
  <si>
    <t>GBW1490</t>
  </si>
  <si>
    <t>GBW1510</t>
  </si>
  <si>
    <t>GBW1530</t>
  </si>
  <si>
    <t>GBW1550</t>
  </si>
  <si>
    <t>GBW1570</t>
  </si>
  <si>
    <t>GBW1590</t>
  </si>
  <si>
    <t>GBW1610</t>
  </si>
  <si>
    <t>GBW1630</t>
  </si>
  <si>
    <t>GBW1650</t>
  </si>
  <si>
    <t>GBW1670</t>
  </si>
  <si>
    <t>GBW1690</t>
  </si>
  <si>
    <t>GBW1710</t>
  </si>
  <si>
    <t>GBW1731</t>
  </si>
  <si>
    <t>GBW1754</t>
  </si>
  <si>
    <t>GBW1777</t>
  </si>
  <si>
    <t>GBW1800</t>
  </si>
  <si>
    <t>GBW1823</t>
  </si>
  <si>
    <t>GBW1848</t>
  </si>
  <si>
    <t>GBW1871</t>
  </si>
  <si>
    <t>GBW1894</t>
  </si>
  <si>
    <t>GBW1918</t>
  </si>
  <si>
    <t>GBW1939</t>
  </si>
  <si>
    <t>GBW1960</t>
  </si>
  <si>
    <t>GBW1981</t>
  </si>
  <si>
    <t>GBW2002</t>
  </si>
  <si>
    <t>GBW2023</t>
  </si>
  <si>
    <t>GBW2044</t>
  </si>
  <si>
    <t>GBW2065</t>
  </si>
  <si>
    <t>GBW2086</t>
  </si>
  <si>
    <t>GBW2107</t>
  </si>
  <si>
    <t>GBW2128</t>
  </si>
  <si>
    <t>GBW2149</t>
  </si>
  <si>
    <t>GBW2170</t>
  </si>
  <si>
    <t>GBW3240</t>
  </si>
  <si>
    <t>GBW3262</t>
  </si>
  <si>
    <t>Table 7c Water quality monitoring in Grassland Wetlands Water Supply Channels</t>
  </si>
  <si>
    <t>CCID San Luis Canal (Station L2)</t>
  </si>
  <si>
    <t>GBW894</t>
  </si>
  <si>
    <t>GBW879</t>
  </si>
  <si>
    <t>GBW911</t>
  </si>
  <si>
    <t>GBW930</t>
  </si>
  <si>
    <t>GBW949</t>
  </si>
  <si>
    <t>GBW968</t>
  </si>
  <si>
    <t>GBW987</t>
  </si>
  <si>
    <t>GBW1006</t>
  </si>
  <si>
    <t>GBW1025</t>
  </si>
  <si>
    <t>GBW1044</t>
  </si>
  <si>
    <t>GBW1063</t>
  </si>
  <si>
    <t>GBW1082</t>
  </si>
  <si>
    <t>GBW1105</t>
  </si>
  <si>
    <t>GBW1124</t>
  </si>
  <si>
    <t>GBW1143</t>
  </si>
  <si>
    <t>GBW1162</t>
  </si>
  <si>
    <t>GBW1181</t>
  </si>
  <si>
    <t>GBW1200</t>
  </si>
  <si>
    <t>GBW1219</t>
  </si>
  <si>
    <t>GBW1238</t>
  </si>
  <si>
    <t>GBW1257</t>
  </si>
  <si>
    <t>GBW1276</t>
  </si>
  <si>
    <t>GBW1295</t>
  </si>
  <si>
    <t>GBW1314</t>
  </si>
  <si>
    <t>GBW1333</t>
  </si>
  <si>
    <t>2.0 U</t>
  </si>
  <si>
    <t>GBW1352</t>
  </si>
  <si>
    <t>GBW1371</t>
  </si>
  <si>
    <t>GBW1391</t>
  </si>
  <si>
    <t>GBW1411</t>
  </si>
  <si>
    <t>GBW1431</t>
  </si>
  <si>
    <t>GBW1451</t>
  </si>
  <si>
    <t>GBW1471</t>
  </si>
  <si>
    <t>GBW1491</t>
  </si>
  <si>
    <t>GBW1511</t>
  </si>
  <si>
    <t>GBW1531</t>
  </si>
  <si>
    <t>GBW1551</t>
  </si>
  <si>
    <t>2.6 U</t>
  </si>
  <si>
    <t>GBW1571</t>
  </si>
  <si>
    <t>2.2 U</t>
  </si>
  <si>
    <t>GBW1591</t>
  </si>
  <si>
    <t>GBW1611</t>
  </si>
  <si>
    <t>GBW1631</t>
  </si>
  <si>
    <t>GBW1651</t>
  </si>
  <si>
    <t>GBW1671</t>
  </si>
  <si>
    <t>GBW1691</t>
  </si>
  <si>
    <t>GBW1711</t>
  </si>
  <si>
    <t>GBW1732</t>
  </si>
  <si>
    <t>GBW1755</t>
  </si>
  <si>
    <t>GBW1778</t>
  </si>
  <si>
    <t>GBW1801</t>
  </si>
  <si>
    <t>GBW1824</t>
  </si>
  <si>
    <t>GBW1849</t>
  </si>
  <si>
    <t>GBW1872</t>
  </si>
  <si>
    <t>GBW1895</t>
  </si>
  <si>
    <t>GBW1919</t>
  </si>
  <si>
    <t>GBW1940</t>
  </si>
  <si>
    <t>GBW1961</t>
  </si>
  <si>
    <t>GBW1982</t>
  </si>
  <si>
    <t>GBW2003</t>
  </si>
  <si>
    <t>GBW2024</t>
  </si>
  <si>
    <t>GBW2045</t>
  </si>
  <si>
    <t>GBW2066</t>
  </si>
  <si>
    <t>GBW2087</t>
  </si>
  <si>
    <t>GBW2108</t>
  </si>
  <si>
    <t>GBW2129</t>
  </si>
  <si>
    <t>GBW2150</t>
  </si>
  <si>
    <t>GBW2171</t>
  </si>
  <si>
    <t>Table 7d Water quality monitoring in Grassland Wetlands Water Supply Channels</t>
  </si>
  <si>
    <t>CCID Santa Fe Canal (Station M2)</t>
  </si>
  <si>
    <t>GBW895</t>
  </si>
  <si>
    <t>GBW880</t>
  </si>
  <si>
    <t>GBW912</t>
  </si>
  <si>
    <t>GBW931</t>
  </si>
  <si>
    <t>GBW950</t>
  </si>
  <si>
    <t>GBW969</t>
  </si>
  <si>
    <t>GBW988</t>
  </si>
  <si>
    <t>GBW1007</t>
  </si>
  <si>
    <t>GBW1026</t>
  </si>
  <si>
    <t>GBW1045</t>
  </si>
  <si>
    <t>GBW1064</t>
  </si>
  <si>
    <t>GBW1083</t>
  </si>
  <si>
    <t>GBW1106</t>
  </si>
  <si>
    <t>GBW1125</t>
  </si>
  <si>
    <t>GBW1144</t>
  </si>
  <si>
    <t>GBW1163</t>
  </si>
  <si>
    <t>GBW1182</t>
  </si>
  <si>
    <t>GBW1201</t>
  </si>
  <si>
    <t>GBW1220</t>
  </si>
  <si>
    <t>GBW1239</t>
  </si>
  <si>
    <t>GBW1258</t>
  </si>
  <si>
    <t>GBW1277</t>
  </si>
  <si>
    <t>GBW1296</t>
  </si>
  <si>
    <t>GBW1315</t>
  </si>
  <si>
    <t>GBW1334</t>
  </si>
  <si>
    <t>GBW1353</t>
  </si>
  <si>
    <t>GBW1372</t>
  </si>
  <si>
    <t>GBW1392</t>
  </si>
  <si>
    <t>GBW1412</t>
  </si>
  <si>
    <t>GBW1432</t>
  </si>
  <si>
    <t>GBW1452</t>
  </si>
  <si>
    <t>GBW1472</t>
  </si>
  <si>
    <t>GBW1492</t>
  </si>
  <si>
    <t>GBW1512</t>
  </si>
  <si>
    <t>GBW1532</t>
  </si>
  <si>
    <t>GBW1552</t>
  </si>
  <si>
    <t>GBW1572</t>
  </si>
  <si>
    <t>GBW1592</t>
  </si>
  <si>
    <t>GBW1612</t>
  </si>
  <si>
    <t>GBW1632</t>
  </si>
  <si>
    <t>GBW1652</t>
  </si>
  <si>
    <t>GBW1672</t>
  </si>
  <si>
    <t>GBW1692</t>
  </si>
  <si>
    <t>GBW1712</t>
  </si>
  <si>
    <t>GBW1734</t>
  </si>
  <si>
    <t>GBW1757</t>
  </si>
  <si>
    <t>GBW1780</t>
  </si>
  <si>
    <t>GBW1803</t>
  </si>
  <si>
    <t>GBW1826</t>
  </si>
  <si>
    <t>GBW1851</t>
  </si>
  <si>
    <t>GBW1874</t>
  </si>
  <si>
    <t>GBW1897</t>
  </si>
  <si>
    <t>GBW1920</t>
  </si>
  <si>
    <t>GBW1941</t>
  </si>
  <si>
    <t>GBW1962</t>
  </si>
  <si>
    <t>GBW1983</t>
  </si>
  <si>
    <t>GBW2004</t>
  </si>
  <si>
    <t>GBW2025</t>
  </si>
  <si>
    <t>GBW2046</t>
  </si>
  <si>
    <t>GBW2067</t>
  </si>
  <si>
    <t>GBW2088</t>
  </si>
  <si>
    <t>GBW2109</t>
  </si>
  <si>
    <t>GBW2130</t>
  </si>
  <si>
    <t>GBW2151</t>
  </si>
  <si>
    <t>1.30 U</t>
  </si>
  <si>
    <t>1.50 U</t>
  </si>
  <si>
    <t>1.70 U</t>
  </si>
  <si>
    <t>1.40 U</t>
  </si>
  <si>
    <t>1.60 U</t>
  </si>
  <si>
    <t>5.20 U</t>
  </si>
  <si>
    <t>Figure 2. Monthly selenium discharge from the terminus of the San Luis Drain into Mud Slough compared to selenium load objectives</t>
  </si>
  <si>
    <t>p</t>
  </si>
  <si>
    <t>Archives from Steering Committee</t>
  </si>
  <si>
    <t>TSS</t>
  </si>
  <si>
    <t>Se</t>
  </si>
  <si>
    <t>archive from Steering committee</t>
  </si>
  <si>
    <t>3.7T</t>
  </si>
  <si>
    <t>&lt;0.02</t>
  </si>
  <si>
    <t>&lt;0.020</t>
  </si>
  <si>
    <t>0.2 L</t>
  </si>
  <si>
    <t>1.1 U</t>
  </si>
  <si>
    <t>0.24 V</t>
  </si>
  <si>
    <t>&lt;0.2</t>
  </si>
  <si>
    <t>0.015 T</t>
  </si>
  <si>
    <t>&lt;0.05</t>
  </si>
  <si>
    <t>0.094 V</t>
  </si>
  <si>
    <t>0.095 T</t>
  </si>
  <si>
    <t>0.190 T</t>
  </si>
  <si>
    <t>0.130 T</t>
  </si>
  <si>
    <t>1.0T</t>
  </si>
  <si>
    <t>4.8 U</t>
  </si>
  <si>
    <t>0.18 V</t>
  </si>
  <si>
    <t>&lt;0.5</t>
  </si>
  <si>
    <t>3.5 U</t>
  </si>
  <si>
    <t>3.5 L U</t>
  </si>
  <si>
    <t>0.12 V</t>
  </si>
  <si>
    <t>0.62 TU</t>
  </si>
  <si>
    <t>0.28 T</t>
  </si>
  <si>
    <t>0.20 T</t>
  </si>
  <si>
    <t>0.046 T</t>
  </si>
  <si>
    <t>24 U</t>
  </si>
  <si>
    <t>&lt;2.00</t>
  </si>
  <si>
    <t>NEW</t>
  </si>
  <si>
    <t>MST</t>
  </si>
  <si>
    <t>8.44 U</t>
  </si>
  <si>
    <t>4.37 U</t>
  </si>
  <si>
    <t>Table 2c. Other water quality monitoring in the San Luis Drain (Station B3)</t>
  </si>
  <si>
    <t>5.69 U</t>
  </si>
  <si>
    <t>0.889 U</t>
  </si>
  <si>
    <t>CDEC</t>
  </si>
  <si>
    <t>11 U</t>
  </si>
  <si>
    <t>&lt;2.0</t>
  </si>
  <si>
    <t>5.55 U</t>
  </si>
  <si>
    <t>5.52 U</t>
  </si>
  <si>
    <t>Average pH</t>
  </si>
  <si>
    <t>Average Turbidity</t>
  </si>
  <si>
    <t>Estimate Flow (NEW - MST)</t>
  </si>
  <si>
    <t>&lt;1.0</t>
  </si>
  <si>
    <t>0.34 H,V</t>
  </si>
  <si>
    <t>0.33 H,V</t>
  </si>
  <si>
    <t>0.40 H, V</t>
  </si>
  <si>
    <t>&lt;0.050 V</t>
  </si>
  <si>
    <t>Discharge</t>
  </si>
  <si>
    <t>cfs_estimate</t>
  </si>
  <si>
    <t>0.17 T</t>
  </si>
  <si>
    <t>0.14 T</t>
  </si>
  <si>
    <t>7.5 T</t>
  </si>
  <si>
    <t>7.2 T</t>
  </si>
  <si>
    <t>&lt;.04</t>
  </si>
  <si>
    <t>1.31 U</t>
  </si>
  <si>
    <t>Table 3c. Other water qulity monitoring in Mud Slough (north) below San Luis Drain discharge (Station D)</t>
  </si>
  <si>
    <t>GBW2190</t>
  </si>
  <si>
    <t>GBW2210</t>
  </si>
  <si>
    <t>GBW2230</t>
  </si>
  <si>
    <t>GBW2250</t>
  </si>
  <si>
    <t>GBW2270</t>
  </si>
  <si>
    <t>GBW2290</t>
  </si>
  <si>
    <t>GBW2310</t>
  </si>
  <si>
    <t>GBW2330</t>
  </si>
  <si>
    <t>GBW2350</t>
  </si>
  <si>
    <t>GBW2370</t>
  </si>
  <si>
    <t>GBW2391</t>
  </si>
  <si>
    <t>GBW2411</t>
  </si>
  <si>
    <t>GBW2431</t>
  </si>
  <si>
    <t>GBW2451</t>
  </si>
  <si>
    <t>GBW2471</t>
  </si>
  <si>
    <t>GBW2491</t>
  </si>
  <si>
    <t>GBW2511</t>
  </si>
  <si>
    <t>GBW2531</t>
  </si>
  <si>
    <t>GBW2549</t>
  </si>
  <si>
    <t>GBW2569</t>
  </si>
  <si>
    <t>GBW2589</t>
  </si>
  <si>
    <t>GBW2609</t>
  </si>
  <si>
    <t>GBW2629</t>
  </si>
  <si>
    <t>GBW2649</t>
  </si>
  <si>
    <t>GBW2669</t>
  </si>
  <si>
    <t>GBW2689</t>
  </si>
  <si>
    <t>GBW2709</t>
  </si>
  <si>
    <t>GBW2729</t>
  </si>
  <si>
    <t>GBW2749</t>
  </si>
  <si>
    <t>GBW2769</t>
  </si>
  <si>
    <t>GBW2789</t>
  </si>
  <si>
    <t>GBW2809</t>
  </si>
  <si>
    <t>GBW2829</t>
  </si>
  <si>
    <t>GBW2849</t>
  </si>
  <si>
    <t>GBW2869</t>
  </si>
  <si>
    <t>GBW2889</t>
  </si>
  <si>
    <t>GBW2909</t>
  </si>
  <si>
    <t>GBW2929</t>
  </si>
  <si>
    <t>GBW2949</t>
  </si>
  <si>
    <t>GBW2969</t>
  </si>
  <si>
    <t>GBW2989</t>
  </si>
  <si>
    <t>GBW3009</t>
  </si>
  <si>
    <t>GBW3029</t>
  </si>
  <si>
    <t>GBW3049</t>
  </si>
  <si>
    <t>GBW3069</t>
  </si>
  <si>
    <t>GBW3089</t>
  </si>
  <si>
    <t>GBW3109</t>
  </si>
  <si>
    <t>GBW3129</t>
  </si>
  <si>
    <t>GBW3149</t>
  </si>
  <si>
    <t>GBW3169</t>
  </si>
  <si>
    <t>GBW3189</t>
  </si>
  <si>
    <t>GBW3209</t>
  </si>
  <si>
    <t>GBW3219</t>
  </si>
  <si>
    <t>GBW3289</t>
  </si>
  <si>
    <t>GBW3310</t>
  </si>
  <si>
    <t>GBW3331</t>
  </si>
  <si>
    <t>GBW3352</t>
  </si>
  <si>
    <t>GBW3377</t>
  </si>
  <si>
    <t>GBW3398</t>
  </si>
  <si>
    <t>GBW3419</t>
  </si>
  <si>
    <t>GBW3440</t>
  </si>
  <si>
    <t>GBW3461</t>
  </si>
  <si>
    <t>GBW3482</t>
  </si>
  <si>
    <t>GBW3503</t>
  </si>
  <si>
    <t>GBW3524</t>
  </si>
  <si>
    <t>GBW3545</t>
  </si>
  <si>
    <t>GBW3566</t>
  </si>
  <si>
    <t>GBW3587</t>
  </si>
  <si>
    <t>GBW3608</t>
  </si>
  <si>
    <t>K</t>
  </si>
  <si>
    <t>K2</t>
  </si>
  <si>
    <t>2.90 U</t>
  </si>
  <si>
    <t>1.80 U</t>
  </si>
  <si>
    <t>1.90 U</t>
  </si>
  <si>
    <t>0.530 U</t>
  </si>
  <si>
    <t>0.440 U</t>
  </si>
  <si>
    <t>0.590 U</t>
  </si>
  <si>
    <t>25.0 U</t>
  </si>
  <si>
    <t xml:space="preserve">GBW1004 </t>
  </si>
  <si>
    <t xml:space="preserve">GBW1023 </t>
  </si>
  <si>
    <t xml:space="preserve">GBW1042 </t>
  </si>
  <si>
    <t xml:space="preserve">GBW1061 </t>
  </si>
  <si>
    <t xml:space="preserve">GBW1080 </t>
  </si>
  <si>
    <t xml:space="preserve">GBW1103 </t>
  </si>
  <si>
    <t xml:space="preserve">GBW1122 </t>
  </si>
  <si>
    <t xml:space="preserve">GBW1141 </t>
  </si>
  <si>
    <t xml:space="preserve">GBW1160 </t>
  </si>
  <si>
    <t xml:space="preserve">GBW1179 </t>
  </si>
  <si>
    <t xml:space="preserve">GBW1198 </t>
  </si>
  <si>
    <t xml:space="preserve">GBW1217 </t>
  </si>
  <si>
    <t xml:space="preserve">GBW1236 </t>
  </si>
  <si>
    <t xml:space="preserve">GBW1255 </t>
  </si>
  <si>
    <t xml:space="preserve">GBW1293 </t>
  </si>
  <si>
    <t xml:space="preserve">GBW1312 </t>
  </si>
  <si>
    <t xml:space="preserve">GBW1331 </t>
  </si>
  <si>
    <t xml:space="preserve">GBW1350 </t>
  </si>
  <si>
    <t xml:space="preserve">GBW1369 </t>
  </si>
  <si>
    <t xml:space="preserve">GBW1389 </t>
  </si>
  <si>
    <t xml:space="preserve">GBW1409 </t>
  </si>
  <si>
    <t xml:space="preserve">GBW1429 </t>
  </si>
  <si>
    <t xml:space="preserve">GBW1449 </t>
  </si>
  <si>
    <t xml:space="preserve">GBW1469 </t>
  </si>
  <si>
    <t xml:space="preserve">GBW1489 </t>
  </si>
  <si>
    <t xml:space="preserve">GBW1509 </t>
  </si>
  <si>
    <t xml:space="preserve">GBW1529 </t>
  </si>
  <si>
    <t xml:space="preserve">GBW1549 </t>
  </si>
  <si>
    <t xml:space="preserve">GBW1569 </t>
  </si>
  <si>
    <t xml:space="preserve">GBW1589 </t>
  </si>
  <si>
    <t xml:space="preserve">GBW1609 </t>
  </si>
  <si>
    <t xml:space="preserve">GBW1629 </t>
  </si>
  <si>
    <t xml:space="preserve">GBW1649 </t>
  </si>
  <si>
    <t xml:space="preserve">GBW1669 </t>
  </si>
  <si>
    <t xml:space="preserve">GBW1689 </t>
  </si>
  <si>
    <t xml:space="preserve">GBW1709 </t>
  </si>
  <si>
    <t xml:space="preserve">GBW1730 </t>
  </si>
  <si>
    <t xml:space="preserve">GBW1753 </t>
  </si>
  <si>
    <t xml:space="preserve">GBW1776 </t>
  </si>
  <si>
    <t xml:space="preserve">GBW1799 </t>
  </si>
  <si>
    <t xml:space="preserve">GBW1822 </t>
  </si>
  <si>
    <t xml:space="preserve">GBW1847 </t>
  </si>
  <si>
    <t xml:space="preserve">GBW1870 </t>
  </si>
  <si>
    <t xml:space="preserve">GBW1893 </t>
  </si>
  <si>
    <t xml:space="preserve">GBW1917 </t>
  </si>
  <si>
    <t xml:space="preserve">GBW1938 </t>
  </si>
  <si>
    <t xml:space="preserve">GBW1959 </t>
  </si>
  <si>
    <t xml:space="preserve">GBW1980 </t>
  </si>
  <si>
    <t xml:space="preserve">GBW2001 </t>
  </si>
  <si>
    <t xml:space="preserve">GBW2022 </t>
  </si>
  <si>
    <t xml:space="preserve">GBW2043 </t>
  </si>
  <si>
    <t xml:space="preserve">GBW2064 </t>
  </si>
  <si>
    <t xml:space="preserve">GBW2085 </t>
  </si>
  <si>
    <t xml:space="preserve">GBW2106 </t>
  </si>
  <si>
    <t xml:space="preserve">GBW2127 </t>
  </si>
  <si>
    <t xml:space="preserve">GBW2148 </t>
  </si>
  <si>
    <t xml:space="preserve">GBW2169 </t>
  </si>
  <si>
    <t xml:space="preserve">GBW2189 </t>
  </si>
  <si>
    <t xml:space="preserve">GBW2209 </t>
  </si>
  <si>
    <t xml:space="preserve">GBW2229 </t>
  </si>
  <si>
    <t xml:space="preserve">GBW2249 </t>
  </si>
  <si>
    <t xml:space="preserve">GBW2269 </t>
  </si>
  <si>
    <t xml:space="preserve">GBW2289 </t>
  </si>
  <si>
    <t xml:space="preserve">GBW2309 </t>
  </si>
  <si>
    <t xml:space="preserve">GBW2329 </t>
  </si>
  <si>
    <t xml:space="preserve">GBW2349 </t>
  </si>
  <si>
    <t xml:space="preserve">GBW2369 </t>
  </si>
  <si>
    <t xml:space="preserve">GBW2390 </t>
  </si>
  <si>
    <t xml:space="preserve">GBW2410 </t>
  </si>
  <si>
    <t xml:space="preserve">GBW2430 </t>
  </si>
  <si>
    <t xml:space="preserve">GBW2450 </t>
  </si>
  <si>
    <t xml:space="preserve">GBW2470 </t>
  </si>
  <si>
    <t xml:space="preserve">GBW2490 </t>
  </si>
  <si>
    <t xml:space="preserve">GBW2510 </t>
  </si>
  <si>
    <t xml:space="preserve">GBW2530 </t>
  </si>
  <si>
    <t xml:space="preserve">GBW2548 </t>
  </si>
  <si>
    <t xml:space="preserve">GBW2568 </t>
  </si>
  <si>
    <t xml:space="preserve">GBW2588 </t>
  </si>
  <si>
    <t xml:space="preserve">GBW2608 </t>
  </si>
  <si>
    <t xml:space="preserve">GBW2628 </t>
  </si>
  <si>
    <t xml:space="preserve">GBW2648 </t>
  </si>
  <si>
    <t xml:space="preserve">GBW2668 </t>
  </si>
  <si>
    <t xml:space="preserve">GBW2688 </t>
  </si>
  <si>
    <t xml:space="preserve">GBW2708 </t>
  </si>
  <si>
    <t xml:space="preserve">GBW2728 </t>
  </si>
  <si>
    <t xml:space="preserve">GBW2748 </t>
  </si>
  <si>
    <t xml:space="preserve">GBW2768 </t>
  </si>
  <si>
    <t xml:space="preserve">GBW2788 </t>
  </si>
  <si>
    <t xml:space="preserve">GBW2808 </t>
  </si>
  <si>
    <t xml:space="preserve">GBW2828 </t>
  </si>
  <si>
    <t xml:space="preserve">GBW2848 </t>
  </si>
  <si>
    <t xml:space="preserve">GBW2868 </t>
  </si>
  <si>
    <t xml:space="preserve">GBW2888 </t>
  </si>
  <si>
    <t xml:space="preserve">GBW2908 </t>
  </si>
  <si>
    <t xml:space="preserve">GBW2928 </t>
  </si>
  <si>
    <t xml:space="preserve">GBW2948 </t>
  </si>
  <si>
    <t xml:space="preserve">GBW2968 </t>
  </si>
  <si>
    <t xml:space="preserve">GBW2988 </t>
  </si>
  <si>
    <t xml:space="preserve">GBW3008 </t>
  </si>
  <si>
    <t xml:space="preserve">GBW3068 </t>
  </si>
  <si>
    <t xml:space="preserve">GBW3088 </t>
  </si>
  <si>
    <t xml:space="preserve">GBW3108 </t>
  </si>
  <si>
    <t xml:space="preserve">GBW3128 </t>
  </si>
  <si>
    <t xml:space="preserve">GBW3148 </t>
  </si>
  <si>
    <t xml:space="preserve">GBW3168 </t>
  </si>
  <si>
    <t xml:space="preserve">GBW3188 </t>
  </si>
  <si>
    <t xml:space="preserve">GBW3208 </t>
  </si>
  <si>
    <t xml:space="preserve">GBW3218 </t>
  </si>
  <si>
    <t xml:space="preserve">GBW3239 </t>
  </si>
  <si>
    <t xml:space="preserve">GBW3261 </t>
  </si>
  <si>
    <t xml:space="preserve">GBW3288 </t>
  </si>
  <si>
    <t xml:space="preserve">GBW3309 </t>
  </si>
  <si>
    <t xml:space="preserve">GBW3330 </t>
  </si>
  <si>
    <t xml:space="preserve">GBW3351 </t>
  </si>
  <si>
    <t xml:space="preserve">GBW3376 </t>
  </si>
  <si>
    <t xml:space="preserve">GBW3397 </t>
  </si>
  <si>
    <t xml:space="preserve">GBW3418 </t>
  </si>
  <si>
    <t xml:space="preserve">GBW3439 </t>
  </si>
  <si>
    <t xml:space="preserve">GBW3460 </t>
  </si>
  <si>
    <t xml:space="preserve">GBW3481 </t>
  </si>
  <si>
    <t xml:space="preserve">GBW3502 </t>
  </si>
  <si>
    <t xml:space="preserve">GBW3523 </t>
  </si>
  <si>
    <t xml:space="preserve">GBW3544 </t>
  </si>
  <si>
    <t xml:space="preserve">GBW3565 </t>
  </si>
  <si>
    <t xml:space="preserve">GBW3586 </t>
  </si>
  <si>
    <t xml:space="preserve">GBW3607 </t>
  </si>
  <si>
    <t xml:space="preserve">GBW3628 </t>
  </si>
  <si>
    <t xml:space="preserve">GBW877 </t>
  </si>
  <si>
    <t xml:space="preserve">GBW890 </t>
  </si>
  <si>
    <t xml:space="preserve">GBW909 </t>
  </si>
  <si>
    <t xml:space="preserve">GBW928 </t>
  </si>
  <si>
    <t xml:space="preserve">GBW947 </t>
  </si>
  <si>
    <t xml:space="preserve">GBW966 </t>
  </si>
  <si>
    <t xml:space="preserve">GBW985 </t>
  </si>
  <si>
    <t>GBW2191</t>
  </si>
  <si>
    <t>GBW2211</t>
  </si>
  <si>
    <t>GBW2231</t>
  </si>
  <si>
    <t>GBW2251</t>
  </si>
  <si>
    <t>GBW2271</t>
  </si>
  <si>
    <t>GBW2291</t>
  </si>
  <si>
    <t>GBW2311</t>
  </si>
  <si>
    <t>GBW2331</t>
  </si>
  <si>
    <t>GBW2351</t>
  </si>
  <si>
    <t>GBW2371</t>
  </si>
  <si>
    <t>GBW2392</t>
  </si>
  <si>
    <t>GBW2412</t>
  </si>
  <si>
    <t>GBW2432</t>
  </si>
  <si>
    <t>GBW2452</t>
  </si>
  <si>
    <t>GBW2472</t>
  </si>
  <si>
    <t>GBW2492</t>
  </si>
  <si>
    <t>GBW2512</t>
  </si>
  <si>
    <t>GBW2532</t>
  </si>
  <si>
    <t>GBW2550</t>
  </si>
  <si>
    <t>GBW2570</t>
  </si>
  <si>
    <t>GBW2590</t>
  </si>
  <si>
    <t>GBW2610</t>
  </si>
  <si>
    <t>GBW2630</t>
  </si>
  <si>
    <t>GBW2650</t>
  </si>
  <si>
    <t>GBW2670</t>
  </si>
  <si>
    <t>GBW2690</t>
  </si>
  <si>
    <t>GBW2710</t>
  </si>
  <si>
    <t>GBW2730</t>
  </si>
  <si>
    <t>GBW2750</t>
  </si>
  <si>
    <t>GBW2770</t>
  </si>
  <si>
    <t>GBW2790</t>
  </si>
  <si>
    <t>GBW2810</t>
  </si>
  <si>
    <t>GBW2830</t>
  </si>
  <si>
    <t>GBW2850</t>
  </si>
  <si>
    <t>GBW2870</t>
  </si>
  <si>
    <t>GBW2890</t>
  </si>
  <si>
    <t>GBW2910</t>
  </si>
  <si>
    <t>GBW2930</t>
  </si>
  <si>
    <t>GBW2950</t>
  </si>
  <si>
    <t>GBW2970</t>
  </si>
  <si>
    <t>GBW2990</t>
  </si>
  <si>
    <t>GBW3010</t>
  </si>
  <si>
    <t>GBW3030</t>
  </si>
  <si>
    <t>GBW3050</t>
  </si>
  <si>
    <t>GBW3070</t>
  </si>
  <si>
    <t>GBW3090</t>
  </si>
  <si>
    <t>GBW3110</t>
  </si>
  <si>
    <t>GBW3130</t>
  </si>
  <si>
    <t>GBW3150</t>
  </si>
  <si>
    <t>GBW3170</t>
  </si>
  <si>
    <t>GBW3190</t>
  </si>
  <si>
    <t>GBW3210</t>
  </si>
  <si>
    <t>1.30U</t>
  </si>
  <si>
    <t>GBW2172</t>
  </si>
  <si>
    <t>GBW2192</t>
  </si>
  <si>
    <t>GBW2212</t>
  </si>
  <si>
    <t>GBW2232</t>
  </si>
  <si>
    <t>GBW2252</t>
  </si>
  <si>
    <t>GBW2272</t>
  </si>
  <si>
    <t>GBW2292</t>
  </si>
  <si>
    <t>GBW2312</t>
  </si>
  <si>
    <t>GBW2332</t>
  </si>
  <si>
    <t>GBW2352</t>
  </si>
  <si>
    <t>GBW2372</t>
  </si>
  <si>
    <t>GBW2393</t>
  </si>
  <si>
    <t>GBW2413</t>
  </si>
  <si>
    <t>GBW2433</t>
  </si>
  <si>
    <t>GBW2453</t>
  </si>
  <si>
    <t>GBW2473</t>
  </si>
  <si>
    <t>GBW2493</t>
  </si>
  <si>
    <t>GBW2513</t>
  </si>
  <si>
    <t>GBW2533</t>
  </si>
  <si>
    <t>GBW2551</t>
  </si>
  <si>
    <t>GBW2571</t>
  </si>
  <si>
    <t>GBW2591</t>
  </si>
  <si>
    <t>GBW2611</t>
  </si>
  <si>
    <t>GBW2631</t>
  </si>
  <si>
    <t>GBW2651</t>
  </si>
  <si>
    <t>GBW2671</t>
  </si>
  <si>
    <t>GBW2691</t>
  </si>
  <si>
    <t>GBW2711</t>
  </si>
  <si>
    <t>GBW2731</t>
  </si>
  <si>
    <t>GBW2751</t>
  </si>
  <si>
    <t>GBW2771</t>
  </si>
  <si>
    <t>GBW2791</t>
  </si>
  <si>
    <t>GBW2811</t>
  </si>
  <si>
    <t>GBW2831</t>
  </si>
  <si>
    <t>GBW2851</t>
  </si>
  <si>
    <t>GBW2871</t>
  </si>
  <si>
    <t>GBW2891</t>
  </si>
  <si>
    <t>GBW2911</t>
  </si>
  <si>
    <t>GBW2931</t>
  </si>
  <si>
    <t>GBW2951</t>
  </si>
  <si>
    <t>GBW2971</t>
  </si>
  <si>
    <t>GBW2991</t>
  </si>
  <si>
    <t>GBW3011</t>
  </si>
  <si>
    <t>GBW3031</t>
  </si>
  <si>
    <t>GBW3051</t>
  </si>
  <si>
    <t>GBW3071</t>
  </si>
  <si>
    <t>GBW3091</t>
  </si>
  <si>
    <t>GBW3111</t>
  </si>
  <si>
    <t>GBW3131</t>
  </si>
  <si>
    <t>GBW3151</t>
  </si>
  <si>
    <t>GBW3171</t>
  </si>
  <si>
    <t>GBW3191</t>
  </si>
  <si>
    <t>GBW3211</t>
  </si>
  <si>
    <t>14 T</t>
  </si>
  <si>
    <r>
      <t>cells/mL x 10</t>
    </r>
    <r>
      <rPr>
        <b/>
        <vertAlign val="superscript"/>
        <sz val="10"/>
        <color theme="1"/>
        <rFont val="Arial"/>
        <family val="2"/>
      </rPr>
      <t>6</t>
    </r>
  </si>
  <si>
    <t>Total Flow            USGS</t>
  </si>
  <si>
    <t>0.034 T</t>
  </si>
  <si>
    <t xml:space="preserve">NOTES: </t>
  </si>
  <si>
    <t>0.26T</t>
  </si>
  <si>
    <r>
      <t xml:space="preserve">NOTES: </t>
    </r>
    <r>
      <rPr>
        <vertAlign val="superscript"/>
        <sz val="11"/>
        <color theme="1"/>
        <rFont val="Arial"/>
        <family val="2"/>
      </rPr>
      <t/>
    </r>
  </si>
  <si>
    <t>Average         Selenium</t>
  </si>
  <si>
    <t>1.6T</t>
  </si>
  <si>
    <t>http://waterdata.usgs.gov/nwis/dv/?site_no=11261100&amp;agency_cd=USGS&amp;amp;referred_module=sw</t>
  </si>
  <si>
    <t>NOTES: No data collected for January, February, March, and the majority of April due to inaccessible site from rain</t>
  </si>
  <si>
    <t>http://waterdata.usgs.gov/nwis/dv/?site_no=11262900&amp;agency_cd=USGS&amp;amp;referred_module=sw</t>
  </si>
  <si>
    <t>N/A</t>
  </si>
  <si>
    <t/>
  </si>
  <si>
    <t>Table 5a. Water monitoring in Salt Slough at Highway 165 (Station F)</t>
  </si>
  <si>
    <t>Table 5b. Monthly averages and totals</t>
  </si>
  <si>
    <t>Table 5c. Other water qulity monitoring in Salt Slough at Highway 165 (Station F)</t>
  </si>
  <si>
    <t>Table 6a. Water monitoring in the San Joaquin River above Merced River confluence (Station H2)</t>
  </si>
  <si>
    <t>Table 6b. Monthly averages and totals</t>
  </si>
  <si>
    <t>Table 7. Water quality monitoring in the San Joaquin River above Merced River at China Island Refuge (Station R)</t>
  </si>
  <si>
    <t>Table 8a. Water monitoring in the San Joaquin River at Fremont Ford (Station G)</t>
  </si>
  <si>
    <t>Table 8c. Other water quality monitoring in the San Joaquin River at Fremont Ford (Station G)</t>
  </si>
  <si>
    <t>Table 9b. Monthly averages and totals</t>
  </si>
  <si>
    <t>Table 9c. Other water quality monitoring in the San Joaquin River at Crows Landing (Station N)</t>
  </si>
  <si>
    <r>
      <t>Table 10. New WDR Summary of fathead minnow (</t>
    </r>
    <r>
      <rPr>
        <b/>
        <i/>
        <sz val="11"/>
        <rFont val="Arial"/>
        <family val="2"/>
      </rPr>
      <t>Pimephales promelas</t>
    </r>
    <r>
      <rPr>
        <b/>
        <sz val="11"/>
        <rFont val="Arial"/>
        <family val="2"/>
      </rPr>
      <t xml:space="preserve">) larvae survival </t>
    </r>
  </si>
  <si>
    <t>Table 11. New WDR Summary of Daphnia magna survival in 7-day tests</t>
  </si>
  <si>
    <t>Table 12. New WDR Summary of Selenastrum capricornutum growth in 4-day tests</t>
  </si>
  <si>
    <t>Table 13. Summary of Hyalella azteca survival in sediment</t>
  </si>
  <si>
    <t>Table 5a.</t>
  </si>
  <si>
    <t>Table 5b.</t>
  </si>
  <si>
    <t>Table 5c.</t>
  </si>
  <si>
    <t xml:space="preserve">Table 6b. </t>
  </si>
  <si>
    <t>Table 7.</t>
  </si>
  <si>
    <t xml:space="preserve">Table 8a. </t>
  </si>
  <si>
    <t>Table 8c.</t>
  </si>
  <si>
    <t xml:space="preserve">Table 9a. </t>
  </si>
  <si>
    <t xml:space="preserve">Table 9b. </t>
  </si>
  <si>
    <t>Table 9c.</t>
  </si>
  <si>
    <t xml:space="preserve">Table 10. </t>
  </si>
  <si>
    <t>New DWR Summary of fathead minnow (Pimephales promelas) larvae survival in 7-day tests</t>
  </si>
  <si>
    <t>Table 11.</t>
  </si>
  <si>
    <t>New DWR Summary of Daphnia magna survival in 7-day tests using water samples</t>
  </si>
  <si>
    <t>Table 12.</t>
  </si>
  <si>
    <t>New DWR Summary of Selenastrum capricornutum growth in 4-day tests</t>
  </si>
  <si>
    <t xml:space="preserve">Summary of Hyalella azteca survival in sediment </t>
  </si>
  <si>
    <t>Table 14. Explanations of footnotes and agency abbreviations.</t>
  </si>
  <si>
    <t>Table 14.</t>
  </si>
  <si>
    <t>Explanations of footnotes and agency abbreviations</t>
  </si>
  <si>
    <t>Table 9a. Water monitoring in the San Joaquin River at Crows Landing (Station N)</t>
  </si>
  <si>
    <t>ac ft</t>
  </si>
  <si>
    <t>microm</t>
  </si>
  <si>
    <t>Field Grab</t>
  </si>
  <si>
    <t>Daily Specific Conductance</t>
  </si>
  <si>
    <t>Estimated</t>
  </si>
  <si>
    <t>Average Selenium Concentration</t>
  </si>
  <si>
    <t>Average Boron</t>
  </si>
  <si>
    <t>Average Specific Conductance (*)</t>
  </si>
  <si>
    <t>Average Field Grab</t>
  </si>
  <si>
    <t>Average Daily Specific Conductance</t>
  </si>
  <si>
    <t xml:space="preserve">Calendar Year Totals/Avgs: </t>
  </si>
  <si>
    <t>NOTES: * Flow-weighted concentrations</t>
  </si>
  <si>
    <t>Discharge
(B2)</t>
  </si>
  <si>
    <t>Daily Selenium</t>
  </si>
  <si>
    <t xml:space="preserve"> Selenium Load</t>
  </si>
  <si>
    <t>Average Daily Selenium</t>
  </si>
  <si>
    <t>Salt Load Objective
(Wet Year)</t>
  </si>
  <si>
    <t>Selenium Load</t>
  </si>
  <si>
    <r>
      <t>NOTES:</t>
    </r>
    <r>
      <rPr>
        <sz val="11"/>
        <color theme="1"/>
        <rFont val="Arial"/>
        <family val="2"/>
      </rPr>
      <t xml:space="preserve"> * - Flow-weighted average concentration</t>
    </r>
  </si>
  <si>
    <t>Selenium Load Objective 
(Wet Year)</t>
  </si>
  <si>
    <t>Calendar Year Totals/Avgs:</t>
  </si>
  <si>
    <r>
      <t xml:space="preserve">NOTES: </t>
    </r>
    <r>
      <rPr>
        <sz val="11"/>
        <color theme="1"/>
        <rFont val="Arial"/>
        <family val="2"/>
      </rPr>
      <t>USGS data webpage</t>
    </r>
  </si>
  <si>
    <t>Total Estimate Flow</t>
  </si>
  <si>
    <r>
      <t xml:space="preserve">NOTES: </t>
    </r>
    <r>
      <rPr>
        <sz val="11"/>
        <color theme="1"/>
        <rFont val="Arial"/>
        <family val="2"/>
      </rPr>
      <t>Autosampler only running at the beginning of January; selenium values shown are from weekly grab samples.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</si>
</sst>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(* #,##0.00_);_(* \(#,##0.00\);_(* &quot;-&quot;??_);_(@_)"/>
    <numFmt numFmtId="164" formatCode="mmmm\ yyyy"/>
    <numFmt numFmtId="165" formatCode="mmm\-dd\-yyyy"/>
    <numFmt numFmtId="166" formatCode="mmmm\ d\,\ yyyy"/>
    <numFmt numFmtId="167" formatCode="0.0"/>
    <numFmt numFmtId="168" formatCode="[$-409]mmmm\-yy;@"/>
    <numFmt numFmtId="169" formatCode="0.000"/>
    <numFmt numFmtId="170" formatCode="#,##0.0"/>
    <numFmt numFmtId="171" formatCode="0.0000"/>
    <numFmt numFmtId="172" formatCode="[$-409]mmm\-yy;@"/>
    <numFmt numFmtId="173" formatCode="m/d/yyyy;@"/>
    <numFmt numFmtId="174" formatCode="#,##0.000"/>
    <numFmt numFmtId="175" formatCode="#,##0.0000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sz val="9"/>
      <color theme="1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u/>
      <sz val="11"/>
      <color theme="10"/>
      <name val="Calibri"/>
      <family val="2"/>
      <scheme val="minor"/>
    </font>
    <font>
      <b/>
      <sz val="30"/>
      <color theme="1"/>
      <name val="Arial"/>
      <family val="2"/>
    </font>
    <font>
      <sz val="18"/>
      <color theme="1"/>
      <name val="Arial"/>
      <family val="2"/>
    </font>
    <font>
      <b/>
      <sz val="24"/>
      <color theme="1"/>
      <name val="Arial"/>
      <family val="2"/>
    </font>
    <font>
      <sz val="11"/>
      <color rgb="FFFF0000"/>
      <name val="Arial"/>
      <family val="2"/>
    </font>
    <font>
      <sz val="16"/>
      <color theme="1"/>
      <name val="Arial"/>
      <family val="2"/>
    </font>
    <font>
      <sz val="14"/>
      <color theme="1"/>
      <name val="Arial"/>
      <family val="2"/>
    </font>
    <font>
      <b/>
      <sz val="11"/>
      <color theme="0"/>
      <name val="Arial"/>
      <family val="2"/>
    </font>
    <font>
      <u/>
      <sz val="11"/>
      <color theme="1"/>
      <name val="Arial"/>
      <family val="2"/>
    </font>
    <font>
      <sz val="11"/>
      <name val="Arial"/>
      <family val="2"/>
    </font>
    <font>
      <sz val="10"/>
      <color rgb="FFFF0000"/>
      <name val="Arial"/>
      <family val="2"/>
    </font>
    <font>
      <b/>
      <sz val="9"/>
      <color theme="1"/>
      <name val="Arial"/>
      <family val="2"/>
    </font>
    <font>
      <vertAlign val="superscript"/>
      <sz val="11"/>
      <color theme="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316">
    <xf numFmtId="168" fontId="0" fillId="0" borderId="0"/>
    <xf numFmtId="168" fontId="18" fillId="0" borderId="0"/>
    <xf numFmtId="43" fontId="19" fillId="0" borderId="0" applyFont="0" applyFill="0" applyBorder="0" applyAlignment="0" applyProtection="0"/>
    <xf numFmtId="168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/>
    <xf numFmtId="166" fontId="19" fillId="0" borderId="0"/>
    <xf numFmtId="168" fontId="19" fillId="0" borderId="0"/>
    <xf numFmtId="168" fontId="19" fillId="0" borderId="0"/>
    <xf numFmtId="168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2" fillId="0" borderId="0" applyNumberFormat="0" applyFill="0" applyBorder="0" applyAlignment="0" applyProtection="0"/>
    <xf numFmtId="168" fontId="3" fillId="0" borderId="1" applyNumberFormat="0" applyFill="0" applyAlignment="0" applyProtection="0"/>
    <xf numFmtId="168" fontId="4" fillId="0" borderId="2" applyNumberFormat="0" applyFill="0" applyAlignment="0" applyProtection="0"/>
    <xf numFmtId="168" fontId="5" fillId="0" borderId="3" applyNumberFormat="0" applyFill="0" applyAlignment="0" applyProtection="0"/>
    <xf numFmtId="168" fontId="5" fillId="0" borderId="0" applyNumberFormat="0" applyFill="0" applyBorder="0" applyAlignment="0" applyProtection="0"/>
    <xf numFmtId="168" fontId="6" fillId="2" borderId="0" applyNumberFormat="0" applyBorder="0" applyAlignment="0" applyProtection="0"/>
    <xf numFmtId="168" fontId="7" fillId="3" borderId="0" applyNumberFormat="0" applyBorder="0" applyAlignment="0" applyProtection="0"/>
    <xf numFmtId="168" fontId="8" fillId="4" borderId="0" applyNumberFormat="0" applyBorder="0" applyAlignment="0" applyProtection="0"/>
    <xf numFmtId="168" fontId="9" fillId="5" borderId="4" applyNumberFormat="0" applyAlignment="0" applyProtection="0"/>
    <xf numFmtId="168" fontId="10" fillId="6" borderId="5" applyNumberFormat="0" applyAlignment="0" applyProtection="0"/>
    <xf numFmtId="168" fontId="11" fillId="6" borderId="4" applyNumberFormat="0" applyAlignment="0" applyProtection="0"/>
    <xf numFmtId="168" fontId="12" fillId="0" borderId="6" applyNumberFormat="0" applyFill="0" applyAlignment="0" applyProtection="0"/>
    <xf numFmtId="168" fontId="13" fillId="7" borderId="7" applyNumberFormat="0" applyAlignment="0" applyProtection="0"/>
    <xf numFmtId="168" fontId="14" fillId="0" borderId="0" applyNumberFormat="0" applyFill="0" applyBorder="0" applyAlignment="0" applyProtection="0"/>
    <xf numFmtId="168" fontId="15" fillId="0" borderId="0" applyNumberFormat="0" applyFill="0" applyBorder="0" applyAlignment="0" applyProtection="0"/>
    <xf numFmtId="168" fontId="16" fillId="0" borderId="9" applyNumberFormat="0" applyFill="0" applyAlignment="0" applyProtection="0"/>
    <xf numFmtId="168" fontId="17" fillId="9" borderId="0" applyNumberFormat="0" applyBorder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7" fillId="12" borderId="0" applyNumberFormat="0" applyBorder="0" applyAlignment="0" applyProtection="0"/>
    <xf numFmtId="168" fontId="17" fillId="13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7" fillId="16" borderId="0" applyNumberFormat="0" applyBorder="0" applyAlignment="0" applyProtection="0"/>
    <xf numFmtId="168" fontId="17" fillId="17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7" fillId="20" borderId="0" applyNumberFormat="0" applyBorder="0" applyAlignment="0" applyProtection="0"/>
    <xf numFmtId="168" fontId="17" fillId="21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7" fillId="24" borderId="0" applyNumberFormat="0" applyBorder="0" applyAlignment="0" applyProtection="0"/>
    <xf numFmtId="168" fontId="17" fillId="25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7" fillId="28" borderId="0" applyNumberFormat="0" applyBorder="0" applyAlignment="0" applyProtection="0"/>
    <xf numFmtId="168" fontId="17" fillId="29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7" fillId="32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0" borderId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1" fillId="8" borderId="8" applyNumberFormat="0" applyFont="0" applyAlignment="0" applyProtection="0"/>
    <xf numFmtId="168" fontId="1" fillId="10" borderId="0" applyNumberFormat="0" applyBorder="0" applyAlignment="0" applyProtection="0"/>
    <xf numFmtId="168" fontId="1" fillId="11" borderId="0" applyNumberFormat="0" applyBorder="0" applyAlignment="0" applyProtection="0"/>
    <xf numFmtId="168" fontId="1" fillId="14" borderId="0" applyNumberFormat="0" applyBorder="0" applyAlignment="0" applyProtection="0"/>
    <xf numFmtId="168" fontId="1" fillId="15" borderId="0" applyNumberFormat="0" applyBorder="0" applyAlignment="0" applyProtection="0"/>
    <xf numFmtId="168" fontId="1" fillId="18" borderId="0" applyNumberFormat="0" applyBorder="0" applyAlignment="0" applyProtection="0"/>
    <xf numFmtId="168" fontId="1" fillId="19" borderId="0" applyNumberFormat="0" applyBorder="0" applyAlignment="0" applyProtection="0"/>
    <xf numFmtId="168" fontId="1" fillId="22" borderId="0" applyNumberFormat="0" applyBorder="0" applyAlignment="0" applyProtection="0"/>
    <xf numFmtId="168" fontId="1" fillId="23" borderId="0" applyNumberFormat="0" applyBorder="0" applyAlignment="0" applyProtection="0"/>
    <xf numFmtId="168" fontId="1" fillId="26" borderId="0" applyNumberFormat="0" applyBorder="0" applyAlignment="0" applyProtection="0"/>
    <xf numFmtId="168" fontId="1" fillId="27" borderId="0" applyNumberFormat="0" applyBorder="0" applyAlignment="0" applyProtection="0"/>
    <xf numFmtId="168" fontId="1" fillId="30" borderId="0" applyNumberFormat="0" applyBorder="0" applyAlignment="0" applyProtection="0"/>
    <xf numFmtId="168" fontId="1" fillId="31" borderId="0" applyNumberFormat="0" applyBorder="0" applyAlignment="0" applyProtection="0"/>
    <xf numFmtId="168" fontId="1" fillId="0" borderId="0"/>
    <xf numFmtId="168" fontId="3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573">
    <xf numFmtId="168" fontId="0" fillId="0" borderId="0" xfId="0"/>
    <xf numFmtId="168" fontId="24" fillId="0" borderId="0" xfId="0" applyFont="1" applyAlignment="1">
      <alignment horizontal="center" vertical="center"/>
    </xf>
    <xf numFmtId="168" fontId="24" fillId="33" borderId="0" xfId="0" applyFont="1" applyFill="1"/>
    <xf numFmtId="168" fontId="24" fillId="0" borderId="0" xfId="0" applyFont="1"/>
    <xf numFmtId="168" fontId="26" fillId="33" borderId="0" xfId="0" applyFont="1" applyFill="1" applyAlignment="1">
      <alignment horizontal="center" vertical="center"/>
    </xf>
    <xf numFmtId="168" fontId="21" fillId="0" borderId="0" xfId="0" applyFont="1" applyAlignment="1">
      <alignment horizontal="center" vertical="center" wrapText="1"/>
    </xf>
    <xf numFmtId="168" fontId="21" fillId="0" borderId="0" xfId="0" applyFont="1"/>
    <xf numFmtId="168" fontId="24" fillId="0" borderId="12" xfId="0" applyFont="1" applyBorder="1"/>
    <xf numFmtId="168" fontId="24" fillId="0" borderId="0" xfId="0" applyFont="1" applyBorder="1"/>
    <xf numFmtId="165" fontId="24" fillId="0" borderId="21" xfId="0" applyNumberFormat="1" applyFont="1" applyBorder="1" applyAlignment="1">
      <alignment horizontal="center" vertical="center"/>
    </xf>
    <xf numFmtId="165" fontId="24" fillId="0" borderId="11" xfId="0" applyNumberFormat="1" applyFont="1" applyBorder="1" applyAlignment="1">
      <alignment horizontal="center" vertical="center"/>
    </xf>
    <xf numFmtId="165" fontId="24" fillId="0" borderId="18" xfId="0" applyNumberFormat="1" applyFont="1" applyBorder="1" applyAlignment="1">
      <alignment horizontal="center" vertical="center"/>
    </xf>
    <xf numFmtId="168" fontId="21" fillId="0" borderId="0" xfId="0" applyFont="1" applyBorder="1" applyAlignment="1">
      <alignment horizontal="center" vertical="center" wrapText="1"/>
    </xf>
    <xf numFmtId="168" fontId="21" fillId="0" borderId="0" xfId="0" applyFont="1" applyBorder="1" applyAlignment="1">
      <alignment horizontal="center" vertical="center"/>
    </xf>
    <xf numFmtId="168" fontId="21" fillId="0" borderId="22" xfId="0" applyFont="1" applyBorder="1" applyAlignment="1">
      <alignment horizontal="center" vertical="center" wrapText="1"/>
    </xf>
    <xf numFmtId="168" fontId="21" fillId="0" borderId="22" xfId="0" applyFont="1" applyBorder="1" applyAlignment="1">
      <alignment horizontal="center" vertical="center"/>
    </xf>
    <xf numFmtId="17" fontId="24" fillId="0" borderId="12" xfId="0" applyNumberFormat="1" applyFont="1" applyBorder="1" applyAlignment="1">
      <alignment horizontal="center" vertical="center"/>
    </xf>
    <xf numFmtId="1" fontId="24" fillId="0" borderId="11" xfId="0" applyNumberFormat="1" applyFont="1" applyBorder="1" applyAlignment="1">
      <alignment horizontal="center" vertical="center"/>
    </xf>
    <xf numFmtId="168" fontId="24" fillId="0" borderId="0" xfId="0" applyFont="1" applyAlignment="1">
      <alignment wrapText="1"/>
    </xf>
    <xf numFmtId="4" fontId="22" fillId="0" borderId="14" xfId="3" applyNumberFormat="1" applyFont="1" applyFill="1" applyBorder="1" applyAlignment="1">
      <alignment horizontal="center"/>
    </xf>
    <xf numFmtId="168" fontId="31" fillId="0" borderId="0" xfId="272"/>
    <xf numFmtId="168" fontId="0" fillId="0" borderId="0" xfId="0" applyBorder="1"/>
    <xf numFmtId="168" fontId="21" fillId="0" borderId="22" xfId="0" applyFont="1" applyBorder="1" applyAlignment="1">
      <alignment horizontal="center" vertical="center" wrapText="1"/>
    </xf>
    <xf numFmtId="167" fontId="24" fillId="0" borderId="11" xfId="0" applyNumberFormat="1" applyFont="1" applyBorder="1" applyAlignment="1">
      <alignment horizontal="center" vertical="center"/>
    </xf>
    <xf numFmtId="167" fontId="24" fillId="0" borderId="0" xfId="0" applyNumberFormat="1" applyFont="1" applyBorder="1" applyAlignment="1">
      <alignment horizontal="center" vertical="center"/>
    </xf>
    <xf numFmtId="2" fontId="24" fillId="0" borderId="0" xfId="0" applyNumberFormat="1" applyFont="1" applyBorder="1" applyAlignment="1">
      <alignment horizontal="center" vertical="center"/>
    </xf>
    <xf numFmtId="167" fontId="21" fillId="0" borderId="0" xfId="0" applyNumberFormat="1" applyFont="1"/>
    <xf numFmtId="167" fontId="21" fillId="0" borderId="22" xfId="0" applyNumberFormat="1" applyFont="1" applyBorder="1" applyAlignment="1">
      <alignment horizontal="center" vertical="center" wrapText="1"/>
    </xf>
    <xf numFmtId="167" fontId="21" fillId="0" borderId="22" xfId="0" applyNumberFormat="1" applyFont="1" applyBorder="1" applyAlignment="1">
      <alignment horizontal="center" vertical="center"/>
    </xf>
    <xf numFmtId="167" fontId="24" fillId="0" borderId="21" xfId="0" applyNumberFormat="1" applyFont="1" applyBorder="1" applyAlignment="1">
      <alignment horizontal="center" vertical="center"/>
    </xf>
    <xf numFmtId="167" fontId="24" fillId="0" borderId="18" xfId="0" applyNumberFormat="1" applyFont="1" applyBorder="1" applyAlignment="1">
      <alignment horizontal="center" vertical="center"/>
    </xf>
    <xf numFmtId="1" fontId="21" fillId="0" borderId="22" xfId="0" applyNumberFormat="1" applyFont="1" applyBorder="1" applyAlignment="1">
      <alignment horizontal="center" vertical="center"/>
    </xf>
    <xf numFmtId="1" fontId="24" fillId="0" borderId="21" xfId="0" applyNumberFormat="1" applyFont="1" applyBorder="1" applyAlignment="1">
      <alignment horizontal="center" vertical="center"/>
    </xf>
    <xf numFmtId="1" fontId="24" fillId="0" borderId="18" xfId="0" applyNumberFormat="1" applyFont="1" applyBorder="1" applyAlignment="1">
      <alignment horizontal="center" vertical="center"/>
    </xf>
    <xf numFmtId="2" fontId="24" fillId="0" borderId="23" xfId="0" applyNumberFormat="1" applyFont="1" applyBorder="1" applyAlignment="1">
      <alignment horizontal="center" vertical="center"/>
    </xf>
    <xf numFmtId="1" fontId="24" fillId="0" borderId="0" xfId="0" applyNumberFormat="1" applyFont="1" applyBorder="1" applyAlignment="1">
      <alignment horizontal="center" vertical="center"/>
    </xf>
    <xf numFmtId="165" fontId="24" fillId="0" borderId="20" xfId="0" applyNumberFormat="1" applyFont="1" applyBorder="1" applyAlignment="1">
      <alignment horizontal="center" vertical="center"/>
    </xf>
    <xf numFmtId="165" fontId="24" fillId="0" borderId="12" xfId="0" applyNumberFormat="1" applyFont="1" applyBorder="1" applyAlignment="1">
      <alignment horizontal="center" vertical="center"/>
    </xf>
    <xf numFmtId="165" fontId="24" fillId="0" borderId="14" xfId="0" applyNumberFormat="1" applyFont="1" applyBorder="1" applyAlignment="1">
      <alignment horizontal="center" vertical="center"/>
    </xf>
    <xf numFmtId="168" fontId="21" fillId="0" borderId="0" xfId="0" applyFont="1" applyAlignment="1">
      <alignment horizontal="left" vertical="center"/>
    </xf>
    <xf numFmtId="17" fontId="24" fillId="0" borderId="20" xfId="0" applyNumberFormat="1" applyFont="1" applyBorder="1" applyAlignment="1">
      <alignment horizontal="center" vertical="center"/>
    </xf>
    <xf numFmtId="17" fontId="24" fillId="0" borderId="21" xfId="0" applyNumberFormat="1" applyFont="1" applyBorder="1" applyAlignment="1">
      <alignment horizontal="center" vertical="center"/>
    </xf>
    <xf numFmtId="17" fontId="24" fillId="0" borderId="11" xfId="0" applyNumberFormat="1" applyFont="1" applyBorder="1" applyAlignment="1">
      <alignment horizontal="center" vertical="center"/>
    </xf>
    <xf numFmtId="17" fontId="24" fillId="0" borderId="18" xfId="0" applyNumberFormat="1" applyFont="1" applyBorder="1" applyAlignment="1">
      <alignment horizontal="center" vertical="center"/>
    </xf>
    <xf numFmtId="2" fontId="24" fillId="34" borderId="11" xfId="0" applyNumberFormat="1" applyFont="1" applyFill="1" applyBorder="1" applyAlignment="1">
      <alignment horizontal="center" vertical="center"/>
    </xf>
    <xf numFmtId="2" fontId="24" fillId="0" borderId="11" xfId="0" applyNumberFormat="1" applyFont="1" applyBorder="1" applyAlignment="1">
      <alignment horizontal="center" vertical="center"/>
    </xf>
    <xf numFmtId="2" fontId="24" fillId="0" borderId="18" xfId="0" applyNumberFormat="1" applyFont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2" fontId="24" fillId="0" borderId="21" xfId="0" applyNumberFormat="1" applyFont="1" applyBorder="1" applyAlignment="1">
      <alignment horizontal="center" vertical="center"/>
    </xf>
    <xf numFmtId="168" fontId="21" fillId="0" borderId="0" xfId="0" applyNumberFormat="1" applyFont="1"/>
    <xf numFmtId="168" fontId="21" fillId="0" borderId="22" xfId="0" applyNumberFormat="1" applyFont="1" applyBorder="1" applyAlignment="1">
      <alignment horizontal="center" vertical="center" wrapText="1"/>
    </xf>
    <xf numFmtId="168" fontId="21" fillId="0" borderId="22" xfId="0" applyNumberFormat="1" applyFont="1" applyBorder="1" applyAlignment="1">
      <alignment horizontal="center" vertical="center"/>
    </xf>
    <xf numFmtId="168" fontId="24" fillId="0" borderId="0" xfId="0" applyFont="1"/>
    <xf numFmtId="2" fontId="24" fillId="0" borderId="0" xfId="0" applyNumberFormat="1" applyFont="1"/>
    <xf numFmtId="2" fontId="21" fillId="0" borderId="22" xfId="0" applyNumberFormat="1" applyFont="1" applyBorder="1" applyAlignment="1">
      <alignment horizontal="center" vertical="center" wrapText="1"/>
    </xf>
    <xf numFmtId="2" fontId="21" fillId="0" borderId="22" xfId="0" applyNumberFormat="1" applyFont="1" applyBorder="1" applyAlignment="1">
      <alignment horizontal="center" vertical="center"/>
    </xf>
    <xf numFmtId="2" fontId="24" fillId="34" borderId="0" xfId="0" applyNumberFormat="1" applyFont="1" applyFill="1" applyBorder="1" applyAlignment="1">
      <alignment horizontal="center" vertical="center"/>
    </xf>
    <xf numFmtId="1" fontId="24" fillId="0" borderId="13" xfId="0" applyNumberFormat="1" applyFont="1" applyFill="1" applyBorder="1" applyAlignment="1">
      <alignment horizontal="center" vertical="center"/>
    </xf>
    <xf numFmtId="1" fontId="24" fillId="0" borderId="13" xfId="0" applyNumberFormat="1" applyFont="1" applyBorder="1" applyAlignment="1">
      <alignment horizontal="center" vertical="center"/>
    </xf>
    <xf numFmtId="1" fontId="24" fillId="0" borderId="11" xfId="0" applyNumberFormat="1" applyFont="1" applyFill="1" applyBorder="1" applyAlignment="1">
      <alignment horizontal="center" vertical="center"/>
    </xf>
    <xf numFmtId="2" fontId="24" fillId="0" borderId="10" xfId="0" applyNumberFormat="1" applyFont="1" applyBorder="1" applyAlignment="1">
      <alignment horizontal="center" vertical="center"/>
    </xf>
    <xf numFmtId="2" fontId="21" fillId="0" borderId="0" xfId="0" applyNumberFormat="1" applyFont="1"/>
    <xf numFmtId="2" fontId="24" fillId="0" borderId="23" xfId="0" applyNumberFormat="1" applyFont="1" applyBorder="1"/>
    <xf numFmtId="2" fontId="24" fillId="0" borderId="11" xfId="0" applyNumberFormat="1" applyFont="1" applyBorder="1" applyAlignment="1">
      <alignment horizontal="center"/>
    </xf>
    <xf numFmtId="167" fontId="24" fillId="0" borderId="10" xfId="0" applyNumberFormat="1" applyFont="1" applyBorder="1" applyAlignment="1">
      <alignment horizontal="center" vertical="center"/>
    </xf>
    <xf numFmtId="1" fontId="24" fillId="0" borderId="17" xfId="0" applyNumberFormat="1" applyFont="1" applyBorder="1" applyAlignment="1">
      <alignment horizontal="center" vertical="center"/>
    </xf>
    <xf numFmtId="167" fontId="24" fillId="0" borderId="11" xfId="0" applyNumberFormat="1" applyFont="1" applyBorder="1" applyAlignment="1">
      <alignment horizontal="center"/>
    </xf>
    <xf numFmtId="2" fontId="24" fillId="0" borderId="13" xfId="0" applyNumberFormat="1" applyFont="1" applyBorder="1" applyAlignment="1">
      <alignment horizontal="center" vertical="center"/>
    </xf>
    <xf numFmtId="2" fontId="24" fillId="0" borderId="17" xfId="0" applyNumberFormat="1" applyFont="1" applyBorder="1" applyAlignment="1">
      <alignment horizontal="center" vertical="center"/>
    </xf>
    <xf numFmtId="4" fontId="22" fillId="0" borderId="18" xfId="3" applyNumberFormat="1" applyFont="1" applyFill="1" applyBorder="1" applyAlignment="1">
      <alignment horizontal="center"/>
    </xf>
    <xf numFmtId="2" fontId="35" fillId="34" borderId="11" xfId="0" applyNumberFormat="1" applyFont="1" applyFill="1" applyBorder="1" applyAlignment="1">
      <alignment horizontal="center" vertical="center"/>
    </xf>
    <xf numFmtId="2" fontId="35" fillId="34" borderId="0" xfId="0" applyNumberFormat="1" applyFont="1" applyFill="1" applyBorder="1" applyAlignment="1">
      <alignment horizontal="center" vertical="center"/>
    </xf>
    <xf numFmtId="167" fontId="24" fillId="0" borderId="11" xfId="0" applyNumberFormat="1" applyFont="1" applyFill="1" applyBorder="1" applyAlignment="1">
      <alignment horizontal="center" vertical="center"/>
    </xf>
    <xf numFmtId="1" fontId="24" fillId="0" borderId="0" xfId="0" applyNumberFormat="1" applyFont="1" applyFill="1" applyBorder="1" applyAlignment="1">
      <alignment horizontal="center" vertical="center"/>
    </xf>
    <xf numFmtId="165" fontId="21" fillId="0" borderId="0" xfId="0" applyNumberFormat="1" applyFont="1"/>
    <xf numFmtId="165" fontId="21" fillId="0" borderId="22" xfId="0" applyNumberFormat="1" applyFont="1" applyBorder="1" applyAlignment="1">
      <alignment horizontal="center" vertical="center"/>
    </xf>
    <xf numFmtId="165" fontId="24" fillId="0" borderId="0" xfId="0" applyNumberFormat="1" applyFont="1"/>
    <xf numFmtId="2" fontId="24" fillId="0" borderId="0" xfId="0" applyNumberFormat="1" applyFont="1" applyAlignment="1">
      <alignment horizontal="center"/>
    </xf>
    <xf numFmtId="168" fontId="21" fillId="0" borderId="22" xfId="0" applyFont="1" applyBorder="1" applyAlignment="1">
      <alignment horizontal="center" vertical="center" wrapText="1"/>
    </xf>
    <xf numFmtId="168" fontId="21" fillId="0" borderId="0" xfId="0" applyFont="1" applyFill="1"/>
    <xf numFmtId="2" fontId="24" fillId="0" borderId="0" xfId="0" applyNumberFormat="1" applyFont="1" applyAlignment="1">
      <alignment horizontal="left" vertical="center"/>
    </xf>
    <xf numFmtId="2" fontId="24" fillId="34" borderId="18" xfId="0" applyNumberFormat="1" applyFont="1" applyFill="1" applyBorder="1" applyAlignment="1">
      <alignment horizontal="center" vertical="center"/>
    </xf>
    <xf numFmtId="2" fontId="24" fillId="34" borderId="10" xfId="0" applyNumberFormat="1" applyFont="1" applyFill="1" applyBorder="1" applyAlignment="1">
      <alignment horizontal="center" vertical="center"/>
    </xf>
    <xf numFmtId="9" fontId="24" fillId="0" borderId="0" xfId="315" applyFont="1" applyBorder="1"/>
    <xf numFmtId="4" fontId="22" fillId="0" borderId="22" xfId="3" applyNumberFormat="1" applyFont="1" applyFill="1" applyBorder="1" applyAlignment="1">
      <alignment horizontal="center"/>
    </xf>
    <xf numFmtId="1" fontId="24" fillId="0" borderId="0" xfId="0" applyNumberFormat="1" applyFont="1"/>
    <xf numFmtId="165" fontId="21" fillId="0" borderId="23" xfId="0" applyNumberFormat="1" applyFont="1" applyBorder="1"/>
    <xf numFmtId="1" fontId="24" fillId="0" borderId="23" xfId="0" applyNumberFormat="1" applyFont="1" applyBorder="1"/>
    <xf numFmtId="168" fontId="24" fillId="0" borderId="23" xfId="0" applyFont="1" applyBorder="1"/>
    <xf numFmtId="168" fontId="21" fillId="0" borderId="23" xfId="0" applyFont="1" applyBorder="1"/>
    <xf numFmtId="168" fontId="36" fillId="33" borderId="0" xfId="0" applyFont="1" applyFill="1"/>
    <xf numFmtId="168" fontId="24" fillId="33" borderId="0" xfId="0" applyFont="1" applyFill="1" applyAlignment="1"/>
    <xf numFmtId="168" fontId="36" fillId="33" borderId="0" xfId="0" applyFont="1" applyFill="1" applyAlignment="1"/>
    <xf numFmtId="168" fontId="24" fillId="0" borderId="0" xfId="0" applyFont="1" applyAlignment="1"/>
    <xf numFmtId="168" fontId="37" fillId="0" borderId="0" xfId="0" applyFont="1"/>
    <xf numFmtId="168" fontId="37" fillId="34" borderId="0" xfId="0" applyFont="1" applyFill="1"/>
    <xf numFmtId="2" fontId="24" fillId="0" borderId="0" xfId="0" applyNumberFormat="1" applyFont="1"/>
    <xf numFmtId="168" fontId="21" fillId="0" borderId="22" xfId="0" applyFont="1" applyBorder="1" applyAlignment="1">
      <alignment horizontal="center" vertical="center" wrapText="1"/>
    </xf>
    <xf numFmtId="168" fontId="24" fillId="0" borderId="0" xfId="0" applyFont="1" applyAlignment="1">
      <alignment horizontal="center"/>
    </xf>
    <xf numFmtId="168" fontId="21" fillId="0" borderId="22" xfId="0" applyFont="1" applyFill="1" applyBorder="1" applyAlignment="1">
      <alignment horizontal="center" vertical="center"/>
    </xf>
    <xf numFmtId="169" fontId="24" fillId="0" borderId="0" xfId="0" applyNumberFormat="1" applyFont="1" applyAlignment="1">
      <alignment horizontal="center"/>
    </xf>
    <xf numFmtId="169" fontId="24" fillId="0" borderId="0" xfId="0" applyNumberFormat="1" applyFont="1"/>
    <xf numFmtId="3" fontId="21" fillId="0" borderId="0" xfId="0" applyNumberFormat="1" applyFont="1"/>
    <xf numFmtId="3" fontId="21" fillId="0" borderId="22" xfId="0" applyNumberFormat="1" applyFont="1" applyBorder="1" applyAlignment="1">
      <alignment horizontal="center" vertical="center" wrapText="1"/>
    </xf>
    <xf numFmtId="3" fontId="21" fillId="0" borderId="22" xfId="0" applyNumberFormat="1" applyFont="1" applyBorder="1" applyAlignment="1">
      <alignment horizontal="center" vertical="center"/>
    </xf>
    <xf numFmtId="3" fontId="24" fillId="0" borderId="21" xfId="0" applyNumberFormat="1" applyFont="1" applyBorder="1" applyAlignment="1">
      <alignment horizontal="center" vertical="center"/>
    </xf>
    <xf numFmtId="3" fontId="24" fillId="0" borderId="11" xfId="0" applyNumberFormat="1" applyFont="1" applyBorder="1" applyAlignment="1">
      <alignment horizontal="center" vertical="center"/>
    </xf>
    <xf numFmtId="3" fontId="24" fillId="0" borderId="0" xfId="0" applyNumberFormat="1" applyFont="1" applyBorder="1" applyAlignment="1">
      <alignment horizontal="center" vertical="center"/>
    </xf>
    <xf numFmtId="3" fontId="24" fillId="0" borderId="11" xfId="0" applyNumberFormat="1" applyFont="1" applyFill="1" applyBorder="1" applyAlignment="1">
      <alignment horizontal="center" vertical="center"/>
    </xf>
    <xf numFmtId="3" fontId="24" fillId="0" borderId="18" xfId="0" applyNumberFormat="1" applyFont="1" applyBorder="1" applyAlignment="1">
      <alignment horizontal="center" vertical="center"/>
    </xf>
    <xf numFmtId="3" fontId="24" fillId="34" borderId="11" xfId="0" applyNumberFormat="1" applyFont="1" applyFill="1" applyBorder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4" fillId="0" borderId="0" xfId="0" applyNumberFormat="1" applyFont="1"/>
    <xf numFmtId="3" fontId="24" fillId="0" borderId="13" xfId="0" applyNumberFormat="1" applyFont="1" applyBorder="1" applyAlignment="1">
      <alignment horizontal="center" vertical="center"/>
    </xf>
    <xf numFmtId="3" fontId="24" fillId="0" borderId="17" xfId="0" applyNumberFormat="1" applyFont="1" applyBorder="1" applyAlignment="1">
      <alignment horizontal="center" vertical="center"/>
    </xf>
    <xf numFmtId="3" fontId="35" fillId="34" borderId="11" xfId="0" applyNumberFormat="1" applyFont="1" applyFill="1" applyBorder="1" applyAlignment="1">
      <alignment horizontal="center" vertical="center"/>
    </xf>
    <xf numFmtId="3" fontId="24" fillId="34" borderId="18" xfId="0" applyNumberFormat="1" applyFont="1" applyFill="1" applyBorder="1" applyAlignment="1">
      <alignment horizontal="center" vertical="center"/>
    </xf>
    <xf numFmtId="3" fontId="24" fillId="0" borderId="0" xfId="0" applyNumberFormat="1" applyFont="1" applyAlignment="1">
      <alignment horizontal="center"/>
    </xf>
    <xf numFmtId="168" fontId="21" fillId="0" borderId="21" xfId="0" applyFont="1" applyBorder="1" applyAlignment="1">
      <alignment horizontal="center"/>
    </xf>
    <xf numFmtId="167" fontId="24" fillId="0" borderId="18" xfId="0" applyNumberFormat="1" applyFont="1" applyBorder="1" applyAlignment="1">
      <alignment horizontal="center"/>
    </xf>
    <xf numFmtId="3" fontId="24" fillId="0" borderId="11" xfId="0" applyNumberFormat="1" applyFont="1" applyFill="1" applyBorder="1" applyAlignment="1">
      <alignment horizontal="center"/>
    </xf>
    <xf numFmtId="3" fontId="24" fillId="0" borderId="23" xfId="0" applyNumberFormat="1" applyFont="1" applyBorder="1"/>
    <xf numFmtId="2" fontId="24" fillId="0" borderId="18" xfId="0" applyNumberFormat="1" applyFont="1" applyBorder="1" applyAlignment="1">
      <alignment horizontal="center"/>
    </xf>
    <xf numFmtId="1" fontId="24" fillId="0" borderId="0" xfId="0" applyNumberFormat="1" applyFont="1" applyAlignment="1">
      <alignment horizontal="center" vertical="center"/>
    </xf>
    <xf numFmtId="1" fontId="24" fillId="0" borderId="0" xfId="0" applyNumberFormat="1" applyFont="1" applyAlignment="1">
      <alignment horizontal="center"/>
    </xf>
    <xf numFmtId="168" fontId="21" fillId="0" borderId="22" xfId="0" applyFont="1" applyBorder="1" applyAlignment="1">
      <alignment horizontal="center" vertical="center" wrapText="1"/>
    </xf>
    <xf numFmtId="17" fontId="24" fillId="0" borderId="14" xfId="0" applyNumberFormat="1" applyFont="1" applyBorder="1" applyAlignment="1">
      <alignment horizontal="center" vertical="center"/>
    </xf>
    <xf numFmtId="1" fontId="24" fillId="0" borderId="18" xfId="0" applyNumberFormat="1" applyFont="1" applyFill="1" applyBorder="1" applyAlignment="1">
      <alignment horizontal="center" vertical="center"/>
    </xf>
    <xf numFmtId="1" fontId="24" fillId="35" borderId="0" xfId="0" applyNumberFormat="1" applyFont="1" applyFill="1" applyAlignment="1">
      <alignment horizontal="center"/>
    </xf>
    <xf numFmtId="1" fontId="24" fillId="35" borderId="0" xfId="0" applyNumberFormat="1" applyFont="1" applyFill="1" applyAlignment="1">
      <alignment horizontal="center" vertical="center"/>
    </xf>
    <xf numFmtId="2" fontId="38" fillId="0" borderId="0" xfId="0" applyNumberFormat="1" applyFont="1" applyBorder="1" applyAlignment="1">
      <alignment horizontal="center" vertical="center"/>
    </xf>
    <xf numFmtId="3" fontId="24" fillId="0" borderId="18" xfId="0" applyNumberFormat="1" applyFont="1" applyFill="1" applyBorder="1" applyAlignment="1">
      <alignment horizontal="center" vertical="center"/>
    </xf>
    <xf numFmtId="165" fontId="24" fillId="0" borderId="0" xfId="0" applyNumberFormat="1" applyFont="1" applyBorder="1" applyAlignment="1">
      <alignment horizontal="center" vertical="center"/>
    </xf>
    <xf numFmtId="3" fontId="24" fillId="0" borderId="0" xfId="0" applyNumberFormat="1" applyFont="1" applyFill="1" applyBorder="1" applyAlignment="1">
      <alignment horizontal="center" vertical="center"/>
    </xf>
    <xf numFmtId="169" fontId="24" fillId="0" borderId="0" xfId="0" applyNumberFormat="1" applyFont="1" applyBorder="1" applyAlignment="1">
      <alignment horizontal="center" vertical="center"/>
    </xf>
    <xf numFmtId="167" fontId="24" fillId="0" borderId="13" xfId="0" applyNumberFormat="1" applyFont="1" applyBorder="1" applyAlignment="1">
      <alignment horizontal="center" vertical="center"/>
    </xf>
    <xf numFmtId="2" fontId="21" fillId="0" borderId="21" xfId="0" applyNumberFormat="1" applyFont="1" applyBorder="1" applyAlignment="1">
      <alignment horizontal="center" vertical="center" wrapText="1"/>
    </xf>
    <xf numFmtId="167" fontId="24" fillId="0" borderId="17" xfId="0" applyNumberFormat="1" applyFont="1" applyBorder="1" applyAlignment="1">
      <alignment horizontal="center" vertical="center"/>
    </xf>
    <xf numFmtId="3" fontId="21" fillId="0" borderId="21" xfId="0" applyNumberFormat="1" applyFont="1" applyBorder="1" applyAlignment="1">
      <alignment horizontal="center" vertical="center" wrapText="1"/>
    </xf>
    <xf numFmtId="168" fontId="21" fillId="0" borderId="0" xfId="0" applyFont="1" applyBorder="1"/>
    <xf numFmtId="2" fontId="24" fillId="0" borderId="0" xfId="0" applyNumberFormat="1" applyFont="1" applyBorder="1"/>
    <xf numFmtId="3" fontId="24" fillId="0" borderId="0" xfId="0" applyNumberFormat="1" applyFont="1" applyBorder="1"/>
    <xf numFmtId="168" fontId="0" fillId="0" borderId="0" xfId="0" applyFill="1"/>
    <xf numFmtId="168" fontId="21" fillId="0" borderId="0" xfId="0" applyFont="1" applyFill="1" applyBorder="1" applyAlignment="1">
      <alignment horizontal="center" vertical="center"/>
    </xf>
    <xf numFmtId="2" fontId="24" fillId="35" borderId="0" xfId="0" applyNumberFormat="1" applyFont="1" applyFill="1"/>
    <xf numFmtId="170" fontId="21" fillId="0" borderId="0" xfId="0" applyNumberFormat="1" applyFont="1"/>
    <xf numFmtId="170" fontId="21" fillId="0" borderId="22" xfId="0" applyNumberFormat="1" applyFont="1" applyBorder="1" applyAlignment="1">
      <alignment horizontal="center" vertical="center" wrapText="1"/>
    </xf>
    <xf numFmtId="170" fontId="21" fillId="0" borderId="22" xfId="0" applyNumberFormat="1" applyFont="1" applyBorder="1" applyAlignment="1">
      <alignment horizontal="center" vertical="center"/>
    </xf>
    <xf numFmtId="170" fontId="24" fillId="0" borderId="11" xfId="0" applyNumberFormat="1" applyFont="1" applyBorder="1" applyAlignment="1">
      <alignment horizontal="center" vertical="center"/>
    </xf>
    <xf numFmtId="170" fontId="24" fillId="0" borderId="11" xfId="0" applyNumberFormat="1" applyFont="1" applyFill="1" applyBorder="1" applyAlignment="1">
      <alignment horizontal="center" vertical="center"/>
    </xf>
    <xf numFmtId="170" fontId="24" fillId="0" borderId="18" xfId="0" applyNumberFormat="1" applyFont="1" applyFill="1" applyBorder="1" applyAlignment="1">
      <alignment horizontal="center" vertical="center"/>
    </xf>
    <xf numFmtId="170" fontId="21" fillId="0" borderId="0" xfId="0" applyNumberFormat="1" applyFont="1" applyFill="1"/>
    <xf numFmtId="167" fontId="24" fillId="0" borderId="21" xfId="0" applyNumberFormat="1" applyFont="1" applyFill="1" applyBorder="1" applyAlignment="1">
      <alignment horizontal="center" vertical="center"/>
    </xf>
    <xf numFmtId="167" fontId="24" fillId="0" borderId="0" xfId="0" applyNumberFormat="1" applyFont="1" applyAlignment="1">
      <alignment horizontal="center"/>
    </xf>
    <xf numFmtId="14" fontId="24" fillId="0" borderId="0" xfId="0" applyNumberFormat="1" applyFont="1"/>
    <xf numFmtId="167" fontId="24" fillId="0" borderId="0" xfId="0" applyNumberFormat="1" applyFont="1"/>
    <xf numFmtId="165" fontId="24" fillId="0" borderId="12" xfId="0" applyNumberFormat="1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horizontal="center" vertical="center"/>
    </xf>
    <xf numFmtId="2" fontId="24" fillId="0" borderId="11" xfId="0" applyNumberFormat="1" applyFont="1" applyFill="1" applyBorder="1" applyAlignment="1">
      <alignment horizontal="center" vertical="center"/>
    </xf>
    <xf numFmtId="165" fontId="24" fillId="0" borderId="14" xfId="0" applyNumberFormat="1" applyFont="1" applyFill="1" applyBorder="1" applyAlignment="1">
      <alignment horizontal="center" vertical="center"/>
    </xf>
    <xf numFmtId="167" fontId="24" fillId="0" borderId="18" xfId="0" applyNumberFormat="1" applyFont="1" applyFill="1" applyBorder="1" applyAlignment="1">
      <alignment horizontal="center" vertical="center"/>
    </xf>
    <xf numFmtId="167" fontId="24" fillId="0" borderId="10" xfId="0" applyNumberFormat="1" applyFont="1" applyFill="1" applyBorder="1" applyAlignment="1">
      <alignment horizontal="center" vertical="center"/>
    </xf>
    <xf numFmtId="2" fontId="24" fillId="0" borderId="10" xfId="0" applyNumberFormat="1" applyFont="1" applyFill="1" applyBorder="1" applyAlignment="1">
      <alignment horizontal="center" vertical="center"/>
    </xf>
    <xf numFmtId="168" fontId="24" fillId="0" borderId="0" xfId="0" applyFont="1" applyFill="1"/>
    <xf numFmtId="1" fontId="24" fillId="0" borderId="17" xfId="0" applyNumberFormat="1" applyFont="1" applyFill="1" applyBorder="1" applyAlignment="1">
      <alignment horizontal="center" vertical="center"/>
    </xf>
    <xf numFmtId="2" fontId="24" fillId="0" borderId="18" xfId="0" applyNumberFormat="1" applyFont="1" applyFill="1" applyBorder="1" applyAlignment="1">
      <alignment horizontal="center" vertical="center"/>
    </xf>
    <xf numFmtId="165" fontId="24" fillId="0" borderId="20" xfId="0" applyNumberFormat="1" applyFont="1" applyFill="1" applyBorder="1" applyAlignment="1">
      <alignment horizontal="center" vertical="center"/>
    </xf>
    <xf numFmtId="3" fontId="24" fillId="0" borderId="21" xfId="0" applyNumberFormat="1" applyFont="1" applyFill="1" applyBorder="1" applyAlignment="1">
      <alignment horizontal="center" vertical="center"/>
    </xf>
    <xf numFmtId="2" fontId="24" fillId="0" borderId="21" xfId="0" applyNumberFormat="1" applyFont="1" applyFill="1" applyBorder="1" applyAlignment="1">
      <alignment horizontal="center" vertical="center"/>
    </xf>
    <xf numFmtId="2" fontId="24" fillId="0" borderId="23" xfId="0" applyNumberFormat="1" applyFont="1" applyFill="1" applyBorder="1" applyAlignment="1">
      <alignment horizontal="center" vertical="center"/>
    </xf>
    <xf numFmtId="167" fontId="24" fillId="0" borderId="0" xfId="0" applyNumberFormat="1" applyFont="1" applyAlignment="1">
      <alignment horizontal="center" vertical="center"/>
    </xf>
    <xf numFmtId="167" fontId="24" fillId="0" borderId="23" xfId="0" applyNumberFormat="1" applyFont="1" applyBorder="1"/>
    <xf numFmtId="3" fontId="24" fillId="0" borderId="21" xfId="0" applyNumberFormat="1" applyFont="1" applyFill="1" applyBorder="1" applyAlignment="1">
      <alignment horizontal="center"/>
    </xf>
    <xf numFmtId="2" fontId="24" fillId="0" borderId="23" xfId="0" applyNumberFormat="1" applyFont="1" applyFill="1" applyBorder="1" applyAlignment="1">
      <alignment horizontal="center"/>
    </xf>
    <xf numFmtId="167" fontId="24" fillId="0" borderId="11" xfId="0" applyNumberFormat="1" applyFont="1" applyFill="1" applyBorder="1" applyAlignment="1">
      <alignment horizontal="center"/>
    </xf>
    <xf numFmtId="167" fontId="24" fillId="0" borderId="0" xfId="0" applyNumberFormat="1" applyFont="1" applyFill="1" applyBorder="1" applyAlignment="1">
      <alignment horizontal="center"/>
    </xf>
    <xf numFmtId="2" fontId="24" fillId="0" borderId="0" xfId="0" applyNumberFormat="1" applyFont="1" applyFill="1" applyBorder="1" applyAlignment="1">
      <alignment horizontal="center"/>
    </xf>
    <xf numFmtId="167" fontId="21" fillId="0" borderId="23" xfId="0" applyNumberFormat="1" applyFont="1" applyBorder="1"/>
    <xf numFmtId="2" fontId="24" fillId="0" borderId="21" xfId="0" applyNumberFormat="1" applyFont="1" applyFill="1" applyBorder="1" applyAlignment="1">
      <alignment horizontal="center"/>
    </xf>
    <xf numFmtId="2" fontId="24" fillId="0" borderId="24" xfId="0" applyNumberFormat="1" applyFont="1" applyFill="1" applyBorder="1" applyAlignment="1">
      <alignment horizontal="center"/>
    </xf>
    <xf numFmtId="2" fontId="24" fillId="0" borderId="11" xfId="0" applyNumberFormat="1" applyFont="1" applyFill="1" applyBorder="1" applyAlignment="1">
      <alignment horizontal="center"/>
    </xf>
    <xf numFmtId="2" fontId="24" fillId="0" borderId="13" xfId="0" applyNumberFormat="1" applyFont="1" applyFill="1" applyBorder="1" applyAlignment="1">
      <alignment horizontal="center"/>
    </xf>
    <xf numFmtId="167" fontId="24" fillId="0" borderId="18" xfId="0" applyNumberFormat="1" applyFont="1" applyFill="1" applyBorder="1" applyAlignment="1">
      <alignment horizontal="center"/>
    </xf>
    <xf numFmtId="167" fontId="24" fillId="0" borderId="10" xfId="0" applyNumberFormat="1" applyFont="1" applyFill="1" applyBorder="1" applyAlignment="1">
      <alignment horizontal="center"/>
    </xf>
    <xf numFmtId="3" fontId="24" fillId="0" borderId="18" xfId="0" applyNumberFormat="1" applyFont="1" applyFill="1" applyBorder="1" applyAlignment="1">
      <alignment horizontal="center"/>
    </xf>
    <xf numFmtId="2" fontId="24" fillId="0" borderId="17" xfId="0" applyNumberFormat="1" applyFont="1" applyFill="1" applyBorder="1" applyAlignment="1">
      <alignment horizontal="center"/>
    </xf>
    <xf numFmtId="167" fontId="24" fillId="0" borderId="17" xfId="0" applyNumberFormat="1" applyFont="1" applyFill="1" applyBorder="1" applyAlignment="1">
      <alignment horizontal="center" vertical="center"/>
    </xf>
    <xf numFmtId="2" fontId="35" fillId="0" borderId="0" xfId="0" applyNumberFormat="1" applyFont="1" applyFill="1" applyBorder="1" applyAlignment="1">
      <alignment horizontal="center" vertical="center"/>
    </xf>
    <xf numFmtId="169" fontId="21" fillId="0" borderId="22" xfId="0" applyNumberFormat="1" applyFont="1" applyBorder="1" applyAlignment="1">
      <alignment horizontal="center" vertical="center"/>
    </xf>
    <xf numFmtId="169" fontId="24" fillId="0" borderId="0" xfId="0" applyNumberFormat="1" applyFont="1" applyFill="1" applyBorder="1" applyAlignment="1">
      <alignment horizontal="center" vertical="center"/>
    </xf>
    <xf numFmtId="169" fontId="24" fillId="0" borderId="23" xfId="0" applyNumberFormat="1" applyFont="1" applyBorder="1"/>
    <xf numFmtId="2" fontId="21" fillId="0" borderId="22" xfId="0" applyNumberFormat="1" applyFont="1" applyBorder="1" applyAlignment="1">
      <alignment horizontal="center" vertical="center" wrapText="1"/>
    </xf>
    <xf numFmtId="14" fontId="24" fillId="0" borderId="0" xfId="0" applyNumberFormat="1" applyFont="1" applyAlignment="1">
      <alignment horizontal="center"/>
    </xf>
    <xf numFmtId="169" fontId="24" fillId="0" borderId="11" xfId="0" applyNumberFormat="1" applyFont="1" applyFill="1" applyBorder="1" applyAlignment="1">
      <alignment horizontal="center" vertical="center"/>
    </xf>
    <xf numFmtId="169" fontId="21" fillId="0" borderId="22" xfId="0" applyNumberFormat="1" applyFont="1" applyBorder="1" applyAlignment="1">
      <alignment horizontal="center" vertical="center" wrapText="1"/>
    </xf>
    <xf numFmtId="169" fontId="24" fillId="0" borderId="10" xfId="0" applyNumberFormat="1" applyFont="1" applyBorder="1" applyAlignment="1">
      <alignment horizontal="center" vertical="center"/>
    </xf>
    <xf numFmtId="169" fontId="24" fillId="0" borderId="11" xfId="0" applyNumberFormat="1" applyFont="1" applyBorder="1" applyAlignment="1">
      <alignment horizontal="center" vertical="center"/>
    </xf>
    <xf numFmtId="169" fontId="24" fillId="0" borderId="0" xfId="0" applyNumberFormat="1" applyFont="1" applyBorder="1"/>
    <xf numFmtId="169" fontId="21" fillId="0" borderId="21" xfId="0" applyNumberFormat="1" applyFont="1" applyBorder="1" applyAlignment="1">
      <alignment horizontal="center" vertical="center" wrapText="1"/>
    </xf>
    <xf numFmtId="2" fontId="24" fillId="35" borderId="0" xfId="0" applyNumberFormat="1" applyFont="1" applyFill="1" applyAlignment="1">
      <alignment wrapText="1"/>
    </xf>
    <xf numFmtId="169" fontId="24" fillId="35" borderId="0" xfId="0" applyNumberFormat="1" applyFont="1" applyFill="1" applyBorder="1" applyAlignment="1">
      <alignment horizontal="center" vertical="center"/>
    </xf>
    <xf numFmtId="169" fontId="24" fillId="0" borderId="0" xfId="0" applyNumberFormat="1" applyFont="1" applyAlignment="1">
      <alignment horizontal="center" vertical="center"/>
    </xf>
    <xf numFmtId="165" fontId="35" fillId="0" borderId="12" xfId="0" applyNumberFormat="1" applyFont="1" applyBorder="1" applyAlignment="1">
      <alignment horizontal="center" vertical="center"/>
    </xf>
    <xf numFmtId="167" fontId="24" fillId="0" borderId="13" xfId="0" applyNumberFormat="1" applyFont="1" applyFill="1" applyBorder="1" applyAlignment="1">
      <alignment horizontal="center" vertical="center"/>
    </xf>
    <xf numFmtId="168" fontId="21" fillId="0" borderId="22" xfId="0" applyFont="1" applyBorder="1" applyAlignment="1">
      <alignment horizontal="center" vertical="center" wrapText="1"/>
    </xf>
    <xf numFmtId="168" fontId="21" fillId="0" borderId="16" xfId="0" applyFont="1" applyBorder="1" applyAlignment="1">
      <alignment horizontal="center" vertical="center"/>
    </xf>
    <xf numFmtId="2" fontId="21" fillId="0" borderId="22" xfId="0" applyNumberFormat="1" applyFont="1" applyBorder="1" applyAlignment="1">
      <alignment horizontal="center" vertical="center" wrapText="1"/>
    </xf>
    <xf numFmtId="167" fontId="24" fillId="0" borderId="0" xfId="0" applyNumberFormat="1" applyFont="1" applyFill="1" applyBorder="1" applyAlignment="1">
      <alignment horizontal="center" vertical="center"/>
    </xf>
    <xf numFmtId="165" fontId="21" fillId="0" borderId="15" xfId="0" applyNumberFormat="1" applyFont="1" applyBorder="1" applyAlignment="1">
      <alignment horizontal="center" vertical="center" wrapText="1"/>
    </xf>
    <xf numFmtId="165" fontId="21" fillId="0" borderId="15" xfId="0" applyNumberFormat="1" applyFont="1" applyBorder="1" applyAlignment="1">
      <alignment horizontal="center" vertical="center"/>
    </xf>
    <xf numFmtId="3" fontId="21" fillId="0" borderId="19" xfId="0" applyNumberFormat="1" applyFont="1" applyBorder="1" applyAlignment="1">
      <alignment horizontal="center" vertical="center" wrapText="1"/>
    </xf>
    <xf numFmtId="3" fontId="21" fillId="0" borderId="19" xfId="0" applyNumberFormat="1" applyFont="1" applyBorder="1" applyAlignment="1">
      <alignment horizontal="center" vertical="center"/>
    </xf>
    <xf numFmtId="168" fontId="21" fillId="0" borderId="16" xfId="0" applyFont="1" applyBorder="1" applyAlignment="1">
      <alignment horizontal="center" vertical="center" wrapText="1"/>
    </xf>
    <xf numFmtId="2" fontId="21" fillId="0" borderId="19" xfId="0" applyNumberFormat="1" applyFont="1" applyBorder="1" applyAlignment="1">
      <alignment horizontal="center" vertical="center"/>
    </xf>
    <xf numFmtId="3" fontId="21" fillId="0" borderId="16" xfId="0" applyNumberFormat="1" applyFont="1" applyBorder="1" applyAlignment="1">
      <alignment horizontal="center" vertical="center"/>
    </xf>
    <xf numFmtId="2" fontId="21" fillId="0" borderId="0" xfId="0" applyNumberFormat="1" applyFont="1" applyBorder="1" applyAlignment="1">
      <alignment horizontal="center" vertical="center" wrapText="1"/>
    </xf>
    <xf numFmtId="2" fontId="21" fillId="0" borderId="0" xfId="0" applyNumberFormat="1" applyFont="1" applyBorder="1" applyAlignment="1">
      <alignment horizontal="center" vertical="center"/>
    </xf>
    <xf numFmtId="2" fontId="21" fillId="0" borderId="22" xfId="0" applyNumberFormat="1" applyFont="1" applyBorder="1" applyAlignment="1">
      <alignment horizontal="center" vertical="center" wrapText="1"/>
    </xf>
    <xf numFmtId="0" fontId="24" fillId="0" borderId="0" xfId="0" applyNumberFormat="1" applyFont="1"/>
    <xf numFmtId="0" fontId="21" fillId="0" borderId="22" xfId="0" applyNumberFormat="1" applyFont="1" applyBorder="1" applyAlignment="1">
      <alignment horizontal="center" vertical="center" wrapText="1"/>
    </xf>
    <xf numFmtId="0" fontId="21" fillId="0" borderId="22" xfId="0" applyNumberFormat="1" applyFont="1" applyBorder="1" applyAlignment="1">
      <alignment horizontal="center" vertical="center"/>
    </xf>
    <xf numFmtId="0" fontId="24" fillId="0" borderId="11" xfId="0" applyNumberFormat="1" applyFont="1" applyFill="1" applyBorder="1" applyAlignment="1">
      <alignment horizontal="center" vertical="center"/>
    </xf>
    <xf numFmtId="0" fontId="24" fillId="0" borderId="0" xfId="0" applyNumberFormat="1" applyFont="1" applyFill="1" applyBorder="1" applyAlignment="1">
      <alignment horizontal="center" vertical="center"/>
    </xf>
    <xf numFmtId="0" fontId="24" fillId="0" borderId="13" xfId="0" applyNumberFormat="1" applyFont="1" applyFill="1" applyBorder="1" applyAlignment="1">
      <alignment horizontal="center" vertical="center"/>
    </xf>
    <xf numFmtId="14" fontId="21" fillId="0" borderId="0" xfId="0" applyNumberFormat="1" applyFont="1"/>
    <xf numFmtId="14" fontId="21" fillId="0" borderId="22" xfId="0" applyNumberFormat="1" applyFont="1" applyBorder="1" applyAlignment="1">
      <alignment horizontal="center" vertical="center"/>
    </xf>
    <xf numFmtId="168" fontId="21" fillId="0" borderId="22" xfId="0" applyFont="1" applyBorder="1" applyAlignment="1">
      <alignment horizontal="center" vertical="center" wrapText="1"/>
    </xf>
    <xf numFmtId="167" fontId="21" fillId="0" borderId="22" xfId="0" applyNumberFormat="1" applyFont="1" applyBorder="1" applyAlignment="1">
      <alignment horizontal="center" vertical="center" wrapText="1"/>
    </xf>
    <xf numFmtId="172" fontId="24" fillId="0" borderId="0" xfId="0" applyNumberFormat="1" applyFont="1" applyAlignment="1">
      <alignment horizontal="center"/>
    </xf>
    <xf numFmtId="168" fontId="21" fillId="0" borderId="0" xfId="0" applyFont="1" applyAlignment="1">
      <alignment horizontal="center"/>
    </xf>
    <xf numFmtId="170" fontId="21" fillId="0" borderId="0" xfId="0" applyNumberFormat="1" applyFont="1" applyAlignment="1">
      <alignment horizontal="center"/>
    </xf>
    <xf numFmtId="167" fontId="21" fillId="0" borderId="0" xfId="0" applyNumberFormat="1" applyFont="1" applyAlignment="1">
      <alignment horizontal="center"/>
    </xf>
    <xf numFmtId="3" fontId="21" fillId="0" borderId="0" xfId="0" applyNumberFormat="1" applyFont="1" applyAlignment="1">
      <alignment horizontal="center"/>
    </xf>
    <xf numFmtId="168" fontId="24" fillId="0" borderId="0" xfId="0" applyFont="1" applyAlignment="1">
      <alignment horizontal="left" vertical="center"/>
    </xf>
    <xf numFmtId="167" fontId="21" fillId="0" borderId="0" xfId="0" applyNumberFormat="1" applyFont="1" applyBorder="1" applyAlignment="1">
      <alignment horizontal="center" vertical="center"/>
    </xf>
    <xf numFmtId="168" fontId="24" fillId="0" borderId="0" xfId="0" applyFont="1" applyBorder="1" applyAlignment="1">
      <alignment horizontal="center" vertical="center"/>
    </xf>
    <xf numFmtId="168" fontId="24" fillId="0" borderId="22" xfId="0" applyFont="1" applyBorder="1" applyAlignment="1">
      <alignment horizontal="left" vertical="center"/>
    </xf>
    <xf numFmtId="172" fontId="24" fillId="0" borderId="0" xfId="0" applyNumberFormat="1" applyFont="1" applyAlignment="1">
      <alignment horizontal="center" vertical="center"/>
    </xf>
    <xf numFmtId="0" fontId="24" fillId="0" borderId="0" xfId="0" applyNumberFormat="1" applyFont="1" applyAlignment="1">
      <alignment horizontal="center"/>
    </xf>
    <xf numFmtId="165" fontId="40" fillId="0" borderId="12" xfId="0" applyNumberFormat="1" applyFont="1" applyFill="1" applyBorder="1" applyAlignment="1">
      <alignment horizontal="center" vertical="center"/>
    </xf>
    <xf numFmtId="165" fontId="40" fillId="0" borderId="12" xfId="0" applyNumberFormat="1" applyFont="1" applyBorder="1" applyAlignment="1">
      <alignment horizontal="center" vertical="center"/>
    </xf>
    <xf numFmtId="168" fontId="38" fillId="0" borderId="0" xfId="0" applyFont="1" applyBorder="1" applyAlignment="1">
      <alignment horizontal="center" vertical="center"/>
    </xf>
    <xf numFmtId="167" fontId="21" fillId="0" borderId="22" xfId="0" applyNumberFormat="1" applyFont="1" applyBorder="1" applyAlignment="1">
      <alignment horizontal="center" vertical="center" wrapText="1"/>
    </xf>
    <xf numFmtId="167" fontId="21" fillId="0" borderId="22" xfId="0" applyNumberFormat="1" applyFont="1" applyBorder="1" applyAlignment="1">
      <alignment horizontal="center" vertical="center" wrapText="1"/>
    </xf>
    <xf numFmtId="1" fontId="40" fillId="0" borderId="13" xfId="0" applyNumberFormat="1" applyFont="1" applyBorder="1" applyAlignment="1">
      <alignment horizontal="center" vertical="center"/>
    </xf>
    <xf numFmtId="3" fontId="40" fillId="0" borderId="13" xfId="0" applyNumberFormat="1" applyFont="1" applyBorder="1" applyAlignment="1">
      <alignment horizontal="center" vertical="center"/>
    </xf>
    <xf numFmtId="168" fontId="24" fillId="0" borderId="0" xfId="0" applyFont="1" applyAlignment="1">
      <alignment horizontal="center"/>
    </xf>
    <xf numFmtId="167" fontId="24" fillId="0" borderId="12" xfId="0" applyNumberFormat="1" applyFont="1" applyFill="1" applyBorder="1" applyAlignment="1">
      <alignment horizontal="center" vertical="center"/>
    </xf>
    <xf numFmtId="1" fontId="21" fillId="0" borderId="22" xfId="0" applyNumberFormat="1" applyFont="1" applyBorder="1" applyAlignment="1">
      <alignment horizontal="center" vertical="center" wrapText="1"/>
    </xf>
    <xf numFmtId="3" fontId="39" fillId="0" borderId="0" xfId="0" applyNumberFormat="1" applyFont="1"/>
    <xf numFmtId="1" fontId="21" fillId="0" borderId="19" xfId="0" applyNumberFormat="1" applyFont="1" applyBorder="1" applyAlignment="1">
      <alignment horizontal="center" vertical="center"/>
    </xf>
    <xf numFmtId="1" fontId="21" fillId="0" borderId="0" xfId="0" applyNumberFormat="1" applyFont="1" applyBorder="1" applyAlignment="1">
      <alignment horizontal="center" vertical="center"/>
    </xf>
    <xf numFmtId="14" fontId="21" fillId="0" borderId="21" xfId="0" applyNumberFormat="1" applyFont="1" applyBorder="1" applyAlignment="1">
      <alignment horizontal="center" vertical="center"/>
    </xf>
    <xf numFmtId="165" fontId="24" fillId="0" borderId="21" xfId="0" applyNumberFormat="1" applyFont="1" applyFill="1" applyBorder="1" applyAlignment="1">
      <alignment horizontal="center" vertical="center"/>
    </xf>
    <xf numFmtId="165" fontId="24" fillId="0" borderId="11" xfId="0" applyNumberFormat="1" applyFont="1" applyFill="1" applyBorder="1" applyAlignment="1">
      <alignment horizontal="center" vertical="center"/>
    </xf>
    <xf numFmtId="167" fontId="21" fillId="0" borderId="22" xfId="0" applyNumberFormat="1" applyFont="1" applyFill="1" applyBorder="1" applyAlignment="1">
      <alignment horizontal="center" vertical="center" wrapText="1"/>
    </xf>
    <xf numFmtId="1" fontId="0" fillId="35" borderId="0" xfId="0" applyNumberFormat="1" applyFill="1" applyAlignment="1">
      <alignment horizontal="center"/>
    </xf>
    <xf numFmtId="168" fontId="24" fillId="0" borderId="0" xfId="0" applyFont="1" applyAlignment="1">
      <alignment horizontal="center"/>
    </xf>
    <xf numFmtId="165" fontId="40" fillId="0" borderId="11" xfId="0" applyNumberFormat="1" applyFont="1" applyFill="1" applyBorder="1" applyAlignment="1">
      <alignment horizontal="center" vertical="center"/>
    </xf>
    <xf numFmtId="168" fontId="24" fillId="0" borderId="0" xfId="0" applyFont="1" applyAlignment="1">
      <alignment vertical="center"/>
    </xf>
    <xf numFmtId="168" fontId="24" fillId="0" borderId="0" xfId="0" applyFont="1" applyBorder="1" applyAlignment="1">
      <alignment vertical="center"/>
    </xf>
    <xf numFmtId="168" fontId="0" fillId="0" borderId="0" xfId="0" applyBorder="1" applyAlignment="1">
      <alignment vertical="center"/>
    </xf>
    <xf numFmtId="1" fontId="24" fillId="35" borderId="0" xfId="0" applyNumberFormat="1" applyFont="1" applyFill="1" applyAlignment="1"/>
    <xf numFmtId="2" fontId="21" fillId="0" borderId="22" xfId="0" applyNumberFormat="1" applyFont="1" applyBorder="1" applyAlignment="1">
      <alignment horizontal="center" vertical="center" wrapText="1"/>
    </xf>
    <xf numFmtId="169" fontId="21" fillId="0" borderId="22" xfId="0" applyNumberFormat="1" applyFont="1" applyBorder="1" applyAlignment="1">
      <alignment horizontal="center" vertical="center" wrapText="1"/>
    </xf>
    <xf numFmtId="167" fontId="21" fillId="0" borderId="19" xfId="0" applyNumberFormat="1" applyFont="1" applyBorder="1" applyAlignment="1">
      <alignment horizontal="center" vertical="center"/>
    </xf>
    <xf numFmtId="169" fontId="24" fillId="0" borderId="18" xfId="0" applyNumberFormat="1" applyFont="1" applyFill="1" applyBorder="1" applyAlignment="1">
      <alignment horizontal="center" vertical="center"/>
    </xf>
    <xf numFmtId="2" fontId="24" fillId="0" borderId="13" xfId="0" applyNumberFormat="1" applyFont="1" applyFill="1" applyBorder="1" applyAlignment="1">
      <alignment horizontal="center" vertical="center"/>
    </xf>
    <xf numFmtId="169" fontId="24" fillId="0" borderId="0" xfId="0" applyNumberFormat="1" applyFont="1" applyFill="1"/>
    <xf numFmtId="0" fontId="24" fillId="0" borderId="0" xfId="0" applyNumberFormat="1" applyFont="1" applyFill="1"/>
    <xf numFmtId="0" fontId="24" fillId="0" borderId="11" xfId="0" applyNumberFormat="1" applyFont="1" applyBorder="1" applyAlignment="1">
      <alignment horizontal="center" vertical="center"/>
    </xf>
    <xf numFmtId="2" fontId="24" fillId="0" borderId="24" xfId="0" applyNumberFormat="1" applyFont="1" applyFill="1" applyBorder="1" applyAlignment="1">
      <alignment horizontal="center" vertical="center"/>
    </xf>
    <xf numFmtId="2" fontId="24" fillId="0" borderId="17" xfId="0" applyNumberFormat="1" applyFont="1" applyFill="1" applyBorder="1" applyAlignment="1">
      <alignment horizontal="center" vertical="center"/>
    </xf>
    <xf numFmtId="1" fontId="24" fillId="0" borderId="0" xfId="0" applyNumberFormat="1" applyFont="1" applyFill="1"/>
    <xf numFmtId="168" fontId="21" fillId="0" borderId="22" xfId="0" applyFont="1" applyBorder="1" applyAlignment="1">
      <alignment horizontal="center" vertical="center" wrapText="1"/>
    </xf>
    <xf numFmtId="168" fontId="21" fillId="0" borderId="16" xfId="0" applyFont="1" applyBorder="1" applyAlignment="1">
      <alignment horizontal="center" vertical="center"/>
    </xf>
    <xf numFmtId="2" fontId="21" fillId="0" borderId="22" xfId="0" applyNumberFormat="1" applyFont="1" applyBorder="1" applyAlignment="1">
      <alignment horizontal="center" vertical="center" wrapText="1"/>
    </xf>
    <xf numFmtId="168" fontId="21" fillId="0" borderId="22" xfId="0" applyFont="1" applyBorder="1" applyAlignment="1">
      <alignment horizontal="center" vertical="center" wrapText="1"/>
    </xf>
    <xf numFmtId="168" fontId="21" fillId="0" borderId="16" xfId="0" applyFont="1" applyBorder="1" applyAlignment="1">
      <alignment horizontal="center" vertical="center"/>
    </xf>
    <xf numFmtId="2" fontId="21" fillId="0" borderId="22" xfId="0" applyNumberFormat="1" applyFont="1" applyBorder="1" applyAlignment="1">
      <alignment horizontal="center" vertical="center" wrapText="1"/>
    </xf>
    <xf numFmtId="165" fontId="21" fillId="0" borderId="16" xfId="0" applyNumberFormat="1" applyFont="1" applyBorder="1" applyAlignment="1">
      <alignment horizontal="center" vertical="center"/>
    </xf>
    <xf numFmtId="4" fontId="24" fillId="0" borderId="11" xfId="0" applyNumberFormat="1" applyFont="1" applyBorder="1" applyAlignment="1">
      <alignment horizontal="center" vertical="center"/>
    </xf>
    <xf numFmtId="2" fontId="20" fillId="0" borderId="0" xfId="0" applyNumberFormat="1" applyFont="1" applyAlignment="1">
      <alignment horizontal="center"/>
    </xf>
    <xf numFmtId="2" fontId="22" fillId="0" borderId="0" xfId="0" applyNumberFormat="1" applyFont="1" applyBorder="1" applyAlignment="1">
      <alignment horizontal="center" vertical="center" wrapText="1"/>
    </xf>
    <xf numFmtId="2" fontId="22" fillId="0" borderId="0" xfId="0" applyNumberFormat="1" applyFont="1" applyBorder="1" applyAlignment="1">
      <alignment horizontal="center" vertical="center"/>
    </xf>
    <xf numFmtId="2" fontId="20" fillId="35" borderId="0" xfId="0" applyNumberFormat="1" applyFont="1" applyFill="1" applyBorder="1" applyAlignment="1">
      <alignment horizontal="center"/>
    </xf>
    <xf numFmtId="2" fontId="20" fillId="35" borderId="0" xfId="0" applyNumberFormat="1" applyFont="1" applyFill="1" applyAlignment="1">
      <alignment horizontal="center"/>
    </xf>
    <xf numFmtId="168" fontId="20" fillId="0" borderId="0" xfId="0" applyFont="1" applyAlignment="1">
      <alignment horizontal="center"/>
    </xf>
    <xf numFmtId="168" fontId="20" fillId="35" borderId="0" xfId="0" applyFont="1" applyFill="1" applyAlignment="1">
      <alignment horizontal="center"/>
    </xf>
    <xf numFmtId="168" fontId="28" fillId="35" borderId="0" xfId="0" applyFont="1" applyFill="1" applyAlignment="1">
      <alignment horizontal="center"/>
    </xf>
    <xf numFmtId="14" fontId="21" fillId="0" borderId="0" xfId="0" applyNumberFormat="1" applyFont="1" applyBorder="1" applyAlignment="1">
      <alignment horizontal="center" vertical="center" wrapText="1"/>
    </xf>
    <xf numFmtId="14" fontId="21" fillId="0" borderId="0" xfId="0" applyNumberFormat="1" applyFont="1" applyBorder="1" applyAlignment="1">
      <alignment horizontal="center" vertical="center"/>
    </xf>
    <xf numFmtId="2" fontId="28" fillId="0" borderId="0" xfId="0" applyNumberFormat="1" applyFont="1" applyAlignment="1">
      <alignment horizontal="center"/>
    </xf>
    <xf numFmtId="2" fontId="42" fillId="0" borderId="0" xfId="0" applyNumberFormat="1" applyFont="1" applyBorder="1" applyAlignment="1">
      <alignment horizontal="center" vertical="center" wrapText="1"/>
    </xf>
    <xf numFmtId="2" fontId="42" fillId="0" borderId="0" xfId="0" applyNumberFormat="1" applyFont="1" applyBorder="1" applyAlignment="1">
      <alignment horizontal="center" vertical="center"/>
    </xf>
    <xf numFmtId="14" fontId="28" fillId="0" borderId="0" xfId="0" applyNumberFormat="1" applyFont="1" applyAlignment="1">
      <alignment horizontal="center"/>
    </xf>
    <xf numFmtId="14" fontId="28" fillId="35" borderId="0" xfId="0" applyNumberFormat="1" applyFont="1" applyFill="1" applyAlignment="1">
      <alignment horizontal="center"/>
    </xf>
    <xf numFmtId="14" fontId="28" fillId="35" borderId="0" xfId="0" applyNumberFormat="1" applyFont="1" applyFill="1" applyBorder="1" applyAlignment="1">
      <alignment horizontal="center"/>
    </xf>
    <xf numFmtId="2" fontId="28" fillId="35" borderId="0" xfId="0" applyNumberFormat="1" applyFont="1" applyFill="1" applyBorder="1" applyAlignment="1">
      <alignment horizontal="center"/>
    </xf>
    <xf numFmtId="2" fontId="28" fillId="35" borderId="0" xfId="0" applyNumberFormat="1" applyFont="1" applyFill="1" applyAlignment="1">
      <alignment horizontal="center"/>
    </xf>
    <xf numFmtId="2" fontId="42" fillId="35" borderId="0" xfId="0" applyNumberFormat="1" applyFont="1" applyFill="1" applyBorder="1" applyAlignment="1">
      <alignment horizontal="center" vertical="center" wrapText="1"/>
    </xf>
    <xf numFmtId="2" fontId="42" fillId="35" borderId="0" xfId="0" applyNumberFormat="1" applyFont="1" applyFill="1" applyBorder="1" applyAlignment="1">
      <alignment horizontal="center" vertical="center"/>
    </xf>
    <xf numFmtId="167" fontId="24" fillId="0" borderId="11" xfId="0" quotePrefix="1" applyNumberFormat="1" applyFont="1" applyFill="1" applyBorder="1" applyAlignment="1">
      <alignment horizontal="center" vertical="center"/>
    </xf>
    <xf numFmtId="0" fontId="24" fillId="0" borderId="12" xfId="0" applyNumberFormat="1" applyFont="1" applyFill="1" applyBorder="1" applyAlignment="1">
      <alignment horizontal="center" vertical="center"/>
    </xf>
    <xf numFmtId="167" fontId="24" fillId="0" borderId="12" xfId="0" applyNumberFormat="1" applyFont="1" applyBorder="1" applyAlignment="1">
      <alignment horizontal="center" vertical="center"/>
    </xf>
    <xf numFmtId="169" fontId="24" fillId="0" borderId="13" xfId="0" applyNumberFormat="1" applyFont="1" applyBorder="1" applyAlignment="1">
      <alignment horizontal="center" vertical="center"/>
    </xf>
    <xf numFmtId="3" fontId="24" fillId="0" borderId="0" xfId="0" applyNumberFormat="1" applyFont="1" applyAlignment="1">
      <alignment horizontal="left"/>
    </xf>
    <xf numFmtId="1" fontId="24" fillId="35" borderId="0" xfId="0" applyNumberFormat="1" applyFont="1" applyFill="1" applyAlignment="1">
      <alignment horizontal="center" wrapText="1"/>
    </xf>
    <xf numFmtId="2" fontId="24" fillId="0" borderId="0" xfId="0" applyNumberFormat="1" applyFont="1" applyFill="1"/>
    <xf numFmtId="9" fontId="24" fillId="0" borderId="24" xfId="315" applyFont="1" applyFill="1" applyBorder="1" applyAlignment="1">
      <alignment horizontal="center" vertical="center"/>
    </xf>
    <xf numFmtId="9" fontId="24" fillId="0" borderId="13" xfId="315" applyFont="1" applyFill="1" applyBorder="1" applyAlignment="1">
      <alignment horizontal="center" vertical="center"/>
    </xf>
    <xf numFmtId="9" fontId="24" fillId="0" borderId="17" xfId="315" applyFont="1" applyFill="1" applyBorder="1" applyAlignment="1">
      <alignment horizontal="center" vertical="center"/>
    </xf>
    <xf numFmtId="2" fontId="21" fillId="0" borderId="22" xfId="0" applyNumberFormat="1" applyFont="1" applyBorder="1" applyAlignment="1">
      <alignment horizontal="center" vertical="center" wrapText="1"/>
    </xf>
    <xf numFmtId="168" fontId="21" fillId="0" borderId="22" xfId="0" applyFont="1" applyFill="1" applyBorder="1" applyAlignment="1">
      <alignment horizontal="center" vertical="center" wrapText="1"/>
    </xf>
    <xf numFmtId="3" fontId="24" fillId="0" borderId="12" xfId="0" applyNumberFormat="1" applyFont="1" applyFill="1" applyBorder="1" applyAlignment="1">
      <alignment horizontal="center" vertical="center"/>
    </xf>
    <xf numFmtId="168" fontId="21" fillId="0" borderId="12" xfId="0" applyFont="1" applyBorder="1" applyAlignment="1">
      <alignment horizontal="center" vertical="center"/>
    </xf>
    <xf numFmtId="3" fontId="21" fillId="0" borderId="12" xfId="0" applyNumberFormat="1" applyFont="1" applyFill="1" applyBorder="1" applyAlignment="1">
      <alignment horizontal="center" vertical="center" wrapText="1"/>
    </xf>
    <xf numFmtId="168" fontId="21" fillId="0" borderId="0" xfId="0" applyFont="1" applyFill="1" applyBorder="1" applyAlignment="1">
      <alignment horizontal="center" vertical="center" wrapText="1"/>
    </xf>
    <xf numFmtId="3" fontId="21" fillId="0" borderId="12" xfId="0" applyNumberFormat="1" applyFont="1" applyFill="1" applyBorder="1" applyAlignment="1">
      <alignment horizontal="center" vertical="center"/>
    </xf>
    <xf numFmtId="3" fontId="24" fillId="0" borderId="12" xfId="0" applyNumberFormat="1" applyFont="1" applyBorder="1" applyAlignment="1">
      <alignment horizontal="center" vertical="center"/>
    </xf>
    <xf numFmtId="3" fontId="21" fillId="0" borderId="22" xfId="0" applyNumberFormat="1" applyFont="1" applyFill="1" applyBorder="1" applyAlignment="1">
      <alignment horizontal="center" vertical="center" wrapText="1"/>
    </xf>
    <xf numFmtId="1" fontId="24" fillId="34" borderId="24" xfId="0" applyNumberFormat="1" applyFont="1" applyFill="1" applyBorder="1" applyAlignment="1">
      <alignment vertical="center"/>
    </xf>
    <xf numFmtId="167" fontId="24" fillId="34" borderId="21" xfId="0" applyNumberFormat="1" applyFont="1" applyFill="1" applyBorder="1" applyAlignment="1">
      <alignment vertical="center"/>
    </xf>
    <xf numFmtId="1" fontId="24" fillId="34" borderId="11" xfId="0" applyNumberFormat="1" applyFont="1" applyFill="1" applyBorder="1" applyAlignment="1">
      <alignment horizontal="center" vertical="center"/>
    </xf>
    <xf numFmtId="1" fontId="24" fillId="34" borderId="11" xfId="0" applyNumberFormat="1" applyFont="1" applyFill="1" applyBorder="1" applyAlignment="1">
      <alignment vertical="center"/>
    </xf>
    <xf numFmtId="167" fontId="24" fillId="34" borderId="11" xfId="0" applyNumberFormat="1" applyFont="1" applyFill="1" applyBorder="1" applyAlignment="1">
      <alignment vertical="center"/>
    </xf>
    <xf numFmtId="169" fontId="24" fillId="34" borderId="11" xfId="0" applyNumberFormat="1" applyFont="1" applyFill="1" applyBorder="1" applyAlignment="1">
      <alignment horizontal="center" vertical="center"/>
    </xf>
    <xf numFmtId="167" fontId="24" fillId="34" borderId="11" xfId="0" applyNumberFormat="1" applyFont="1" applyFill="1" applyBorder="1" applyAlignment="1">
      <alignment horizontal="center" vertical="center"/>
    </xf>
    <xf numFmtId="1" fontId="24" fillId="34" borderId="13" xfId="0" applyNumberFormat="1" applyFont="1" applyFill="1" applyBorder="1" applyAlignment="1">
      <alignment horizontal="center" vertical="center"/>
    </xf>
    <xf numFmtId="167" fontId="24" fillId="0" borderId="11" xfId="0" applyNumberFormat="1" applyFont="1" applyFill="1" applyBorder="1" applyAlignment="1">
      <alignment horizontal="center" vertical="center" wrapText="1"/>
    </xf>
    <xf numFmtId="167" fontId="24" fillId="34" borderId="12" xfId="0" applyNumberFormat="1" applyFont="1" applyFill="1" applyBorder="1" applyAlignment="1">
      <alignment vertical="center"/>
    </xf>
    <xf numFmtId="167" fontId="24" fillId="34" borderId="13" xfId="0" applyNumberFormat="1" applyFont="1" applyFill="1" applyBorder="1" applyAlignment="1">
      <alignment vertical="center"/>
    </xf>
    <xf numFmtId="167" fontId="24" fillId="34" borderId="20" xfId="0" applyNumberFormat="1" applyFont="1" applyFill="1" applyBorder="1" applyAlignment="1">
      <alignment vertical="center"/>
    </xf>
    <xf numFmtId="167" fontId="24" fillId="34" borderId="24" xfId="0" applyNumberFormat="1" applyFont="1" applyFill="1" applyBorder="1" applyAlignment="1">
      <alignment vertical="center"/>
    </xf>
    <xf numFmtId="167" fontId="24" fillId="34" borderId="12" xfId="0" applyNumberFormat="1" applyFont="1" applyFill="1" applyBorder="1" applyAlignment="1">
      <alignment vertical="center" wrapText="1"/>
    </xf>
    <xf numFmtId="167" fontId="24" fillId="34" borderId="12" xfId="0" applyNumberFormat="1" applyFont="1" applyFill="1" applyBorder="1" applyAlignment="1">
      <alignment horizontal="center" vertical="center"/>
    </xf>
    <xf numFmtId="167" fontId="24" fillId="34" borderId="13" xfId="0" applyNumberFormat="1" applyFont="1" applyFill="1" applyBorder="1" applyAlignment="1">
      <alignment horizontal="left" vertical="center" wrapText="1"/>
    </xf>
    <xf numFmtId="167" fontId="24" fillId="34" borderId="11" xfId="0" applyNumberFormat="1" applyFont="1" applyFill="1" applyBorder="1" applyAlignment="1">
      <alignment horizontal="left" vertical="center" wrapText="1"/>
    </xf>
    <xf numFmtId="167" fontId="24" fillId="34" borderId="13" xfId="0" applyNumberFormat="1" applyFont="1" applyFill="1" applyBorder="1" applyAlignment="1">
      <alignment horizontal="left" vertical="center"/>
    </xf>
    <xf numFmtId="167" fontId="24" fillId="34" borderId="11" xfId="0" applyNumberFormat="1" applyFont="1" applyFill="1" applyBorder="1" applyAlignment="1">
      <alignment horizontal="left" vertical="center"/>
    </xf>
    <xf numFmtId="3" fontId="24" fillId="0" borderId="13" xfId="0" applyNumberFormat="1" applyFont="1" applyFill="1" applyBorder="1" applyAlignment="1">
      <alignment horizontal="center" vertical="center"/>
    </xf>
    <xf numFmtId="1" fontId="24" fillId="34" borderId="24" xfId="0" applyNumberFormat="1" applyFont="1" applyFill="1" applyBorder="1" applyAlignment="1">
      <alignment horizontal="center" vertical="center"/>
    </xf>
    <xf numFmtId="168" fontId="21" fillId="0" borderId="0" xfId="0" applyFont="1" applyBorder="1" applyAlignment="1">
      <alignment horizontal="center"/>
    </xf>
    <xf numFmtId="168" fontId="21" fillId="0" borderId="12" xfId="0" applyFont="1" applyBorder="1" applyAlignment="1">
      <alignment horizontal="center"/>
    </xf>
    <xf numFmtId="3" fontId="21" fillId="0" borderId="12" xfId="0" applyNumberFormat="1" applyFont="1" applyBorder="1" applyAlignment="1">
      <alignment horizontal="center" vertical="center" wrapText="1"/>
    </xf>
    <xf numFmtId="3" fontId="35" fillId="0" borderId="12" xfId="0" applyNumberFormat="1" applyFont="1" applyFill="1" applyBorder="1" applyAlignment="1">
      <alignment horizontal="center" vertical="center"/>
    </xf>
    <xf numFmtId="3" fontId="21" fillId="0" borderId="12" xfId="0" applyNumberFormat="1" applyFont="1" applyBorder="1" applyAlignment="1">
      <alignment horizontal="center" vertical="center"/>
    </xf>
    <xf numFmtId="167" fontId="24" fillId="34" borderId="11" xfId="0" quotePrefix="1" applyNumberFormat="1" applyFont="1" applyFill="1" applyBorder="1" applyAlignment="1">
      <alignment horizontal="center" vertical="center"/>
    </xf>
    <xf numFmtId="0" fontId="24" fillId="34" borderId="24" xfId="0" applyNumberFormat="1" applyFont="1" applyFill="1" applyBorder="1" applyAlignment="1">
      <alignment horizontal="center" vertical="center"/>
    </xf>
    <xf numFmtId="0" fontId="24" fillId="34" borderId="11" xfId="0" applyNumberFormat="1" applyFont="1" applyFill="1" applyBorder="1" applyAlignment="1">
      <alignment horizontal="center" vertical="center"/>
    </xf>
    <xf numFmtId="167" fontId="24" fillId="34" borderId="21" xfId="0" applyNumberFormat="1" applyFont="1" applyFill="1" applyBorder="1" applyAlignment="1">
      <alignment horizontal="left" vertical="center"/>
    </xf>
    <xf numFmtId="0" fontId="24" fillId="34" borderId="13" xfId="0" applyNumberFormat="1" applyFont="1" applyFill="1" applyBorder="1" applyAlignment="1">
      <alignment horizontal="center" vertical="center"/>
    </xf>
    <xf numFmtId="0" fontId="24" fillId="34" borderId="17" xfId="0" applyNumberFormat="1" applyFont="1" applyFill="1" applyBorder="1" applyAlignment="1">
      <alignment horizontal="center" vertical="center"/>
    </xf>
    <xf numFmtId="165" fontId="40" fillId="0" borderId="18" xfId="0" applyNumberFormat="1" applyFont="1" applyFill="1" applyBorder="1" applyAlignment="1">
      <alignment horizontal="center" vertical="center"/>
    </xf>
    <xf numFmtId="165" fontId="40" fillId="0" borderId="14" xfId="0" applyNumberFormat="1" applyFont="1" applyFill="1" applyBorder="1" applyAlignment="1">
      <alignment horizontal="center" vertical="center"/>
    </xf>
    <xf numFmtId="3" fontId="24" fillId="0" borderId="17" xfId="0" applyNumberFormat="1" applyFont="1" applyFill="1" applyBorder="1" applyAlignment="1">
      <alignment horizontal="center" vertical="center"/>
    </xf>
    <xf numFmtId="167" fontId="24" fillId="34" borderId="11" xfId="0" applyNumberFormat="1" applyFont="1" applyFill="1" applyBorder="1" applyAlignment="1">
      <alignment horizontal="center"/>
    </xf>
    <xf numFmtId="167" fontId="24" fillId="34" borderId="13" xfId="0" applyNumberFormat="1" applyFont="1" applyFill="1" applyBorder="1" applyAlignment="1">
      <alignment horizontal="center" vertical="center"/>
    </xf>
    <xf numFmtId="3" fontId="24" fillId="0" borderId="0" xfId="0" applyNumberFormat="1" applyFont="1" applyFill="1"/>
    <xf numFmtId="2" fontId="21" fillId="0" borderId="22" xfId="0" applyNumberFormat="1" applyFont="1" applyFill="1" applyBorder="1" applyAlignment="1">
      <alignment horizontal="center" vertical="center" wrapText="1"/>
    </xf>
    <xf numFmtId="2" fontId="21" fillId="0" borderId="22" xfId="0" applyNumberFormat="1" applyFont="1" applyFill="1" applyBorder="1" applyAlignment="1">
      <alignment horizontal="center" vertical="center"/>
    </xf>
    <xf numFmtId="3" fontId="21" fillId="0" borderId="22" xfId="0" applyNumberFormat="1" applyFont="1" applyFill="1" applyBorder="1" applyAlignment="1">
      <alignment horizontal="center" vertical="center"/>
    </xf>
    <xf numFmtId="167" fontId="24" fillId="34" borderId="21" xfId="0" applyNumberFormat="1" applyFont="1" applyFill="1" applyBorder="1" applyAlignment="1">
      <alignment horizontal="center" vertical="center"/>
    </xf>
    <xf numFmtId="169" fontId="24" fillId="34" borderId="11" xfId="0" applyNumberFormat="1" applyFont="1" applyFill="1" applyBorder="1" applyAlignment="1">
      <alignment horizontal="center"/>
    </xf>
    <xf numFmtId="2" fontId="24" fillId="34" borderId="11" xfId="0" applyNumberFormat="1" applyFont="1" applyFill="1" applyBorder="1" applyAlignment="1">
      <alignment horizontal="center"/>
    </xf>
    <xf numFmtId="167" fontId="24" fillId="34" borderId="11" xfId="0" applyNumberFormat="1" applyFont="1" applyFill="1" applyBorder="1" applyAlignment="1">
      <alignment horizontal="left"/>
    </xf>
    <xf numFmtId="3" fontId="24" fillId="34" borderId="11" xfId="0" applyNumberFormat="1" applyFont="1" applyFill="1" applyBorder="1" applyAlignment="1">
      <alignment horizontal="center"/>
    </xf>
    <xf numFmtId="168" fontId="21" fillId="0" borderId="22" xfId="0" applyFont="1" applyBorder="1" applyAlignment="1">
      <alignment horizontal="center" vertical="center" wrapText="1"/>
    </xf>
    <xf numFmtId="168" fontId="21" fillId="0" borderId="16" xfId="0" applyFont="1" applyBorder="1" applyAlignment="1">
      <alignment horizontal="center" vertical="center"/>
    </xf>
    <xf numFmtId="168" fontId="21" fillId="0" borderId="15" xfId="0" applyFont="1" applyBorder="1" applyAlignment="1">
      <alignment horizontal="center" vertical="center"/>
    </xf>
    <xf numFmtId="168" fontId="24" fillId="34" borderId="0" xfId="0" applyFont="1" applyFill="1" applyAlignment="1">
      <alignment horizontal="center"/>
    </xf>
    <xf numFmtId="2" fontId="24" fillId="34" borderId="0" xfId="0" applyNumberFormat="1" applyFont="1" applyFill="1" applyAlignment="1">
      <alignment horizontal="center"/>
    </xf>
    <xf numFmtId="169" fontId="24" fillId="34" borderId="23" xfId="0" applyNumberFormat="1" applyFont="1" applyFill="1" applyBorder="1" applyAlignment="1">
      <alignment horizontal="center" vertical="center"/>
    </xf>
    <xf numFmtId="169" fontId="24" fillId="34" borderId="0" xfId="0" applyNumberFormat="1" applyFont="1" applyFill="1" applyBorder="1" applyAlignment="1">
      <alignment horizontal="center" vertical="center"/>
    </xf>
    <xf numFmtId="169" fontId="24" fillId="34" borderId="21" xfId="0" applyNumberFormat="1" applyFont="1" applyFill="1" applyBorder="1" applyAlignment="1">
      <alignment horizontal="center" vertical="center"/>
    </xf>
    <xf numFmtId="167" fontId="24" fillId="34" borderId="24" xfId="0" applyNumberFormat="1" applyFont="1" applyFill="1" applyBorder="1" applyAlignment="1">
      <alignment horizontal="center" vertical="center"/>
    </xf>
    <xf numFmtId="165" fontId="40" fillId="0" borderId="14" xfId="0" applyNumberFormat="1" applyFont="1" applyBorder="1" applyAlignment="1">
      <alignment horizontal="center" vertical="center"/>
    </xf>
    <xf numFmtId="4" fontId="24" fillId="0" borderId="12" xfId="0" applyNumberFormat="1" applyFont="1" applyBorder="1" applyAlignment="1">
      <alignment horizontal="center" vertical="center"/>
    </xf>
    <xf numFmtId="2" fontId="24" fillId="0" borderId="18" xfId="0" applyNumberFormat="1" applyFont="1" applyFill="1" applyBorder="1" applyAlignment="1">
      <alignment horizontal="center"/>
    </xf>
    <xf numFmtId="167" fontId="24" fillId="34" borderId="11" xfId="0" quotePrefix="1" applyNumberFormat="1" applyFont="1" applyFill="1" applyBorder="1" applyAlignment="1">
      <alignment horizontal="center"/>
    </xf>
    <xf numFmtId="167" fontId="24" fillId="34" borderId="13" xfId="0" quotePrefix="1" applyNumberFormat="1" applyFont="1" applyFill="1" applyBorder="1" applyAlignment="1">
      <alignment horizontal="center" vertical="center"/>
    </xf>
    <xf numFmtId="169" fontId="24" fillId="0" borderId="17" xfId="0" applyNumberFormat="1" applyFont="1" applyFill="1" applyBorder="1" applyAlignment="1">
      <alignment horizontal="center" vertical="center"/>
    </xf>
    <xf numFmtId="3" fontId="24" fillId="0" borderId="24" xfId="0" applyNumberFormat="1" applyFont="1" applyBorder="1" applyAlignment="1">
      <alignment horizontal="center" vertical="center"/>
    </xf>
    <xf numFmtId="170" fontId="24" fillId="0" borderId="18" xfId="0" applyNumberFormat="1" applyFont="1" applyBorder="1" applyAlignment="1">
      <alignment horizontal="center" vertical="center"/>
    </xf>
    <xf numFmtId="168" fontId="29" fillId="0" borderId="0" xfId="3" applyNumberFormat="1" applyFont="1" applyFill="1" applyAlignment="1">
      <alignment horizontal="left"/>
    </xf>
    <xf numFmtId="168" fontId="24" fillId="0" borderId="0" xfId="0" applyFont="1" applyFill="1" applyAlignment="1">
      <alignment horizontal="center"/>
    </xf>
    <xf numFmtId="168" fontId="0" fillId="0" borderId="0" xfId="0" applyFont="1" applyFill="1" applyAlignment="1">
      <alignment horizontal="left"/>
    </xf>
    <xf numFmtId="9" fontId="0" fillId="0" borderId="0" xfId="315" applyFont="1" applyFill="1" applyBorder="1" applyAlignment="1">
      <alignment horizontal="left" vertical="center"/>
    </xf>
    <xf numFmtId="168" fontId="24" fillId="0" borderId="20" xfId="0" applyNumberFormat="1" applyFont="1" applyBorder="1" applyAlignment="1"/>
    <xf numFmtId="9" fontId="20" fillId="0" borderId="24" xfId="3" applyNumberFormat="1" applyFont="1" applyFill="1" applyBorder="1" applyAlignment="1">
      <alignment horizontal="center"/>
    </xf>
    <xf numFmtId="168" fontId="24" fillId="0" borderId="14" xfId="0" applyNumberFormat="1" applyFont="1" applyFill="1" applyBorder="1" applyAlignment="1"/>
    <xf numFmtId="9" fontId="24" fillId="0" borderId="17" xfId="0" applyNumberFormat="1" applyFont="1" applyFill="1" applyBorder="1" applyAlignment="1">
      <alignment horizontal="center"/>
    </xf>
    <xf numFmtId="0" fontId="24" fillId="0" borderId="0" xfId="0" applyNumberFormat="1" applyFont="1" applyFill="1" applyAlignment="1">
      <alignment horizontal="center"/>
    </xf>
    <xf numFmtId="3" fontId="24" fillId="0" borderId="0" xfId="0" applyNumberFormat="1" applyFont="1" applyFill="1" applyAlignment="1">
      <alignment horizontal="center"/>
    </xf>
    <xf numFmtId="2" fontId="24" fillId="0" borderId="0" xfId="0" applyNumberFormat="1" applyFont="1" applyFill="1" applyAlignment="1">
      <alignment wrapText="1"/>
    </xf>
    <xf numFmtId="167" fontId="21" fillId="0" borderId="21" xfId="0" applyNumberFormat="1" applyFont="1" applyBorder="1" applyAlignment="1">
      <alignment horizontal="center" vertical="center" wrapText="1"/>
    </xf>
    <xf numFmtId="167" fontId="24" fillId="0" borderId="12" xfId="0" applyNumberFormat="1" applyFont="1" applyBorder="1" applyAlignment="1">
      <alignment horizontal="center"/>
    </xf>
    <xf numFmtId="0" fontId="24" fillId="0" borderId="21" xfId="0" applyNumberFormat="1" applyFont="1" applyBorder="1" applyAlignment="1">
      <alignment horizontal="center" vertical="center"/>
    </xf>
    <xf numFmtId="169" fontId="21" fillId="0" borderId="22" xfId="0" applyNumberFormat="1" applyFont="1" applyFill="1" applyBorder="1" applyAlignment="1">
      <alignment horizontal="center" vertical="center" wrapText="1"/>
    </xf>
    <xf numFmtId="168" fontId="0" fillId="33" borderId="0" xfId="0" applyFill="1"/>
    <xf numFmtId="168" fontId="0" fillId="33" borderId="0" xfId="0" applyFill="1" applyBorder="1"/>
    <xf numFmtId="168" fontId="0" fillId="36" borderId="27" xfId="0" applyFill="1" applyBorder="1"/>
    <xf numFmtId="168" fontId="24" fillId="36" borderId="25" xfId="0" applyFont="1" applyFill="1" applyBorder="1" applyAlignment="1">
      <alignment vertical="center"/>
    </xf>
    <xf numFmtId="168" fontId="0" fillId="36" borderId="28" xfId="0" applyFill="1" applyBorder="1"/>
    <xf numFmtId="168" fontId="0" fillId="36" borderId="29" xfId="0" applyFill="1" applyBorder="1"/>
    <xf numFmtId="168" fontId="32" fillId="36" borderId="0" xfId="0" applyFont="1" applyFill="1" applyBorder="1" applyAlignment="1">
      <alignment horizontal="center" vertical="center"/>
    </xf>
    <xf numFmtId="168" fontId="0" fillId="36" borderId="30" xfId="0" applyFill="1" applyBorder="1"/>
    <xf numFmtId="164" fontId="27" fillId="36" borderId="0" xfId="0" applyNumberFormat="1" applyFont="1" applyFill="1" applyBorder="1" applyAlignment="1">
      <alignment horizontal="center" vertical="center"/>
    </xf>
    <xf numFmtId="168" fontId="24" fillId="36" borderId="0" xfId="0" applyFont="1" applyFill="1" applyBorder="1" applyAlignment="1">
      <alignment vertical="center"/>
    </xf>
    <xf numFmtId="168" fontId="21" fillId="36" borderId="0" xfId="0" applyFont="1" applyFill="1" applyBorder="1" applyAlignment="1">
      <alignment horizontal="center" vertical="center"/>
    </xf>
    <xf numFmtId="168" fontId="28" fillId="36" borderId="0" xfId="0" applyFont="1" applyFill="1" applyBorder="1" applyAlignment="1">
      <alignment horizontal="center" vertical="center"/>
    </xf>
    <xf numFmtId="164" fontId="34" fillId="36" borderId="0" xfId="0" applyNumberFormat="1" applyFont="1" applyFill="1" applyBorder="1" applyAlignment="1">
      <alignment horizontal="center" vertical="center"/>
    </xf>
    <xf numFmtId="17" fontId="33" fillId="36" borderId="0" xfId="0" applyNumberFormat="1" applyFont="1" applyFill="1" applyBorder="1" applyAlignment="1">
      <alignment horizontal="center" vertical="center"/>
    </xf>
    <xf numFmtId="0" fontId="34" fillId="36" borderId="0" xfId="0" applyNumberFormat="1" applyFont="1" applyFill="1" applyBorder="1" applyAlignment="1">
      <alignment horizontal="center" vertical="center"/>
    </xf>
    <xf numFmtId="168" fontId="17" fillId="36" borderId="0" xfId="0" applyFont="1" applyFill="1" applyBorder="1"/>
    <xf numFmtId="168" fontId="27" fillId="36" borderId="0" xfId="0" applyFont="1" applyFill="1" applyBorder="1" applyAlignment="1">
      <alignment horizontal="center" vertical="center"/>
    </xf>
    <xf numFmtId="168" fontId="24" fillId="36" borderId="0" xfId="0" applyFont="1" applyFill="1" applyBorder="1" applyAlignment="1">
      <alignment horizontal="center" vertical="center"/>
    </xf>
    <xf numFmtId="168" fontId="0" fillId="36" borderId="0" xfId="0" applyFill="1" applyBorder="1"/>
    <xf numFmtId="168" fontId="0" fillId="36" borderId="31" xfId="0" applyFill="1" applyBorder="1"/>
    <xf numFmtId="168" fontId="0" fillId="36" borderId="26" xfId="0" applyFill="1" applyBorder="1"/>
    <xf numFmtId="168" fontId="0" fillId="36" borderId="32" xfId="0" applyFill="1" applyBorder="1"/>
    <xf numFmtId="168" fontId="36" fillId="0" borderId="0" xfId="0" applyFont="1" applyFill="1" applyBorder="1"/>
    <xf numFmtId="168" fontId="36" fillId="0" borderId="0" xfId="0" applyFont="1" applyFill="1" applyBorder="1" applyAlignment="1"/>
    <xf numFmtId="0" fontId="24" fillId="0" borderId="13" xfId="0" applyNumberFormat="1" applyFont="1" applyBorder="1" applyAlignment="1">
      <alignment horizontal="center" vertical="center"/>
    </xf>
    <xf numFmtId="0" fontId="24" fillId="0" borderId="10" xfId="0" applyNumberFormat="1" applyFont="1" applyBorder="1" applyAlignment="1">
      <alignment horizontal="center"/>
    </xf>
    <xf numFmtId="3" fontId="24" fillId="0" borderId="10" xfId="0" applyNumberFormat="1" applyFont="1" applyBorder="1" applyAlignment="1">
      <alignment horizontal="center"/>
    </xf>
    <xf numFmtId="167" fontId="24" fillId="0" borderId="14" xfId="0" applyNumberFormat="1" applyFont="1" applyBorder="1" applyAlignment="1">
      <alignment horizontal="center"/>
    </xf>
    <xf numFmtId="0" fontId="24" fillId="0" borderId="18" xfId="0" applyNumberFormat="1" applyFont="1" applyBorder="1" applyAlignment="1">
      <alignment horizontal="center" vertical="center"/>
    </xf>
    <xf numFmtId="168" fontId="24" fillId="0" borderId="21" xfId="0" applyNumberFormat="1" applyFont="1" applyFill="1" applyBorder="1"/>
    <xf numFmtId="168" fontId="24" fillId="0" borderId="11" xfId="0" applyNumberFormat="1" applyFont="1" applyFill="1" applyBorder="1"/>
    <xf numFmtId="168" fontId="24" fillId="0" borderId="18" xfId="0" applyFont="1" applyFill="1" applyBorder="1"/>
    <xf numFmtId="9" fontId="24" fillId="0" borderId="21" xfId="315" applyFont="1" applyFill="1" applyBorder="1" applyAlignment="1">
      <alignment horizontal="center" vertical="center"/>
    </xf>
    <xf numFmtId="9" fontId="24" fillId="0" borderId="11" xfId="315" applyFont="1" applyFill="1" applyBorder="1" applyAlignment="1">
      <alignment horizontal="center" vertical="center"/>
    </xf>
    <xf numFmtId="9" fontId="24" fillId="0" borderId="18" xfId="315" applyFont="1" applyFill="1" applyBorder="1" applyAlignment="1">
      <alignment horizontal="center" vertical="center"/>
    </xf>
    <xf numFmtId="9" fontId="24" fillId="0" borderId="21" xfId="315" applyNumberFormat="1" applyFont="1" applyFill="1" applyBorder="1" applyAlignment="1">
      <alignment horizontal="center" vertical="center"/>
    </xf>
    <xf numFmtId="9" fontId="24" fillId="0" borderId="11" xfId="315" applyNumberFormat="1" applyFont="1" applyFill="1" applyBorder="1" applyAlignment="1">
      <alignment horizontal="center" vertical="center"/>
    </xf>
    <xf numFmtId="4" fontId="20" fillId="0" borderId="21" xfId="3" applyNumberFormat="1" applyFont="1" applyFill="1" applyBorder="1" applyAlignment="1">
      <alignment horizontal="center"/>
    </xf>
    <xf numFmtId="9" fontId="20" fillId="0" borderId="21" xfId="3" applyNumberFormat="1" applyFont="1" applyFill="1" applyBorder="1" applyAlignment="1">
      <alignment horizontal="center"/>
    </xf>
    <xf numFmtId="9" fontId="24" fillId="0" borderId="18" xfId="0" applyNumberFormat="1" applyFont="1" applyFill="1" applyBorder="1" applyAlignment="1">
      <alignment horizontal="center"/>
    </xf>
    <xf numFmtId="169" fontId="24" fillId="34" borderId="18" xfId="0" applyNumberFormat="1" applyFont="1" applyFill="1" applyBorder="1" applyAlignment="1">
      <alignment horizontal="center" vertical="center"/>
    </xf>
    <xf numFmtId="167" fontId="21" fillId="0" borderId="22" xfId="0" applyNumberFormat="1" applyFont="1" applyBorder="1" applyAlignment="1">
      <alignment horizontal="center" vertical="center" wrapText="1"/>
    </xf>
    <xf numFmtId="168" fontId="21" fillId="0" borderId="22" xfId="0" applyFont="1" applyFill="1" applyBorder="1" applyAlignment="1">
      <alignment horizontal="center" vertical="center" wrapText="1"/>
    </xf>
    <xf numFmtId="0" fontId="24" fillId="34" borderId="0" xfId="0" applyNumberFormat="1" applyFont="1" applyFill="1" applyAlignment="1">
      <alignment horizontal="center"/>
    </xf>
    <xf numFmtId="0" fontId="24" fillId="0" borderId="17" xfId="0" applyNumberFormat="1" applyFont="1" applyBorder="1" applyAlignment="1">
      <alignment horizontal="center" vertical="center"/>
    </xf>
    <xf numFmtId="0" fontId="24" fillId="0" borderId="0" xfId="0" applyNumberFormat="1" applyFont="1" applyBorder="1" applyAlignment="1">
      <alignment horizontal="center" vertical="center"/>
    </xf>
    <xf numFmtId="0" fontId="24" fillId="0" borderId="10" xfId="0" applyNumberFormat="1" applyFont="1" applyBorder="1" applyAlignment="1">
      <alignment horizontal="center" vertical="center"/>
    </xf>
    <xf numFmtId="3" fontId="24" fillId="34" borderId="0" xfId="0" applyNumberFormat="1" applyFont="1" applyFill="1" applyBorder="1" applyAlignment="1">
      <alignment horizontal="center" vertical="center"/>
    </xf>
    <xf numFmtId="168" fontId="21" fillId="0" borderId="22" xfId="0" applyFont="1" applyBorder="1" applyAlignment="1">
      <alignment horizontal="center" vertical="center" wrapText="1"/>
    </xf>
    <xf numFmtId="170" fontId="24" fillId="0" borderId="13" xfId="0" applyNumberFormat="1" applyFont="1" applyBorder="1" applyAlignment="1">
      <alignment horizontal="center" vertical="center"/>
    </xf>
    <xf numFmtId="170" fontId="24" fillId="0" borderId="17" xfId="0" applyNumberFormat="1" applyFont="1" applyBorder="1" applyAlignment="1">
      <alignment horizontal="center" vertical="center"/>
    </xf>
    <xf numFmtId="170" fontId="21" fillId="0" borderId="19" xfId="0" applyNumberFormat="1" applyFont="1" applyBorder="1" applyAlignment="1">
      <alignment horizontal="center" vertical="center"/>
    </xf>
    <xf numFmtId="170" fontId="24" fillId="0" borderId="13" xfId="0" applyNumberFormat="1" applyFont="1" applyFill="1" applyBorder="1" applyAlignment="1">
      <alignment horizontal="center" vertical="center"/>
    </xf>
    <xf numFmtId="170" fontId="24" fillId="0" borderId="24" xfId="0" applyNumberFormat="1" applyFont="1" applyBorder="1" applyAlignment="1">
      <alignment horizontal="center" vertical="center"/>
    </xf>
    <xf numFmtId="170" fontId="24" fillId="0" borderId="0" xfId="0" applyNumberFormat="1" applyFont="1"/>
    <xf numFmtId="170" fontId="24" fillId="0" borderId="0" xfId="0" applyNumberFormat="1" applyFont="1" applyAlignment="1">
      <alignment horizontal="left"/>
    </xf>
    <xf numFmtId="175" fontId="21" fillId="0" borderId="0" xfId="0" applyNumberFormat="1" applyFont="1"/>
    <xf numFmtId="175" fontId="21" fillId="0" borderId="22" xfId="0" applyNumberFormat="1" applyFont="1" applyBorder="1" applyAlignment="1">
      <alignment horizontal="center" vertical="center" wrapText="1"/>
    </xf>
    <xf numFmtId="175" fontId="21" fillId="0" borderId="22" xfId="0" applyNumberFormat="1" applyFont="1" applyBorder="1" applyAlignment="1">
      <alignment horizontal="center" vertical="center"/>
    </xf>
    <xf numFmtId="175" fontId="24" fillId="0" borderId="13" xfId="0" applyNumberFormat="1" applyFont="1" applyFill="1" applyBorder="1" applyAlignment="1">
      <alignment horizontal="center" vertical="center"/>
    </xf>
    <xf numFmtId="175" fontId="24" fillId="0" borderId="13" xfId="0" applyNumberFormat="1" applyFont="1" applyBorder="1" applyAlignment="1">
      <alignment horizontal="center" vertical="center"/>
    </xf>
    <xf numFmtId="175" fontId="24" fillId="0" borderId="24" xfId="0" applyNumberFormat="1" applyFont="1" applyBorder="1" applyAlignment="1">
      <alignment horizontal="center" vertical="center"/>
    </xf>
    <xf numFmtId="175" fontId="24" fillId="0" borderId="0" xfId="0" applyNumberFormat="1" applyFont="1"/>
    <xf numFmtId="175" fontId="24" fillId="0" borderId="0" xfId="0" applyNumberFormat="1" applyFont="1" applyAlignment="1">
      <alignment horizontal="left"/>
    </xf>
    <xf numFmtId="170" fontId="21" fillId="0" borderId="22" xfId="0" applyNumberFormat="1" applyFont="1" applyFill="1" applyBorder="1" applyAlignment="1">
      <alignment horizontal="center" vertical="center" wrapText="1"/>
    </xf>
    <xf numFmtId="167" fontId="21" fillId="0" borderId="21" xfId="0" applyNumberFormat="1" applyFont="1" applyBorder="1" applyAlignment="1">
      <alignment horizontal="center" vertical="center"/>
    </xf>
    <xf numFmtId="174" fontId="24" fillId="0" borderId="19" xfId="0" applyNumberFormat="1" applyFont="1" applyBorder="1" applyAlignment="1">
      <alignment horizontal="center" vertical="center"/>
    </xf>
    <xf numFmtId="170" fontId="24" fillId="0" borderId="19" xfId="0" applyNumberFormat="1" applyFont="1" applyBorder="1" applyAlignment="1">
      <alignment horizontal="center" vertical="center"/>
    </xf>
    <xf numFmtId="3" fontId="24" fillId="0" borderId="19" xfId="0" applyNumberFormat="1" applyFont="1" applyBorder="1" applyAlignment="1">
      <alignment horizontal="center" vertical="center"/>
    </xf>
    <xf numFmtId="175" fontId="24" fillId="0" borderId="11" xfId="0" applyNumberFormat="1" applyFont="1" applyFill="1" applyBorder="1" applyAlignment="1">
      <alignment horizontal="center" vertical="center"/>
    </xf>
    <xf numFmtId="175" fontId="24" fillId="0" borderId="11" xfId="0" applyNumberFormat="1" applyFont="1" applyBorder="1" applyAlignment="1">
      <alignment horizontal="center" vertical="center"/>
    </xf>
    <xf numFmtId="175" fontId="24" fillId="0" borderId="18" xfId="0" applyNumberFormat="1" applyFont="1" applyBorder="1" applyAlignment="1">
      <alignment horizontal="center" vertical="center"/>
    </xf>
    <xf numFmtId="170" fontId="21" fillId="0" borderId="22" xfId="0" applyNumberFormat="1" applyFont="1" applyFill="1" applyBorder="1" applyAlignment="1">
      <alignment horizontal="center" vertical="center"/>
    </xf>
    <xf numFmtId="171" fontId="21" fillId="0" borderId="22" xfId="0" applyNumberFormat="1" applyFont="1" applyFill="1" applyBorder="1" applyAlignment="1">
      <alignment horizontal="center" vertical="center" wrapText="1"/>
    </xf>
    <xf numFmtId="171" fontId="21" fillId="0" borderId="22" xfId="0" applyNumberFormat="1" applyFont="1" applyBorder="1" applyAlignment="1">
      <alignment horizontal="center" vertical="center"/>
    </xf>
    <xf numFmtId="171" fontId="24" fillId="0" borderId="11" xfId="0" applyNumberFormat="1" applyFont="1" applyFill="1" applyBorder="1" applyAlignment="1">
      <alignment horizontal="center" vertical="center"/>
    </xf>
    <xf numFmtId="171" fontId="24" fillId="0" borderId="11" xfId="0" applyNumberFormat="1" applyFont="1" applyFill="1" applyBorder="1" applyAlignment="1">
      <alignment horizontal="center"/>
    </xf>
    <xf numFmtId="171" fontId="24" fillId="0" borderId="18" xfId="0" applyNumberFormat="1" applyFont="1" applyFill="1" applyBorder="1" applyAlignment="1">
      <alignment horizontal="center"/>
    </xf>
    <xf numFmtId="171" fontId="21" fillId="0" borderId="0" xfId="0" applyNumberFormat="1" applyFont="1"/>
    <xf numFmtId="171" fontId="24" fillId="0" borderId="0" xfId="0" applyNumberFormat="1" applyFont="1" applyFill="1" applyBorder="1" applyAlignment="1">
      <alignment horizontal="center" vertical="center"/>
    </xf>
    <xf numFmtId="175" fontId="24" fillId="0" borderId="11" xfId="0" applyNumberFormat="1" applyFont="1" applyBorder="1" applyAlignment="1">
      <alignment horizontal="center"/>
    </xf>
    <xf numFmtId="175" fontId="24" fillId="0" borderId="11" xfId="0" applyNumberFormat="1" applyFont="1" applyFill="1" applyBorder="1" applyAlignment="1">
      <alignment horizontal="center"/>
    </xf>
    <xf numFmtId="175" fontId="24" fillId="0" borderId="18" xfId="0" applyNumberFormat="1" applyFont="1" applyBorder="1" applyAlignment="1">
      <alignment horizontal="center"/>
    </xf>
    <xf numFmtId="3" fontId="24" fillId="0" borderId="13" xfId="0" applyNumberFormat="1" applyFont="1" applyBorder="1" applyAlignment="1">
      <alignment horizontal="center"/>
    </xf>
    <xf numFmtId="3" fontId="24" fillId="0" borderId="18" xfId="0" applyNumberFormat="1" applyFont="1" applyBorder="1" applyAlignment="1">
      <alignment horizontal="center"/>
    </xf>
    <xf numFmtId="170" fontId="21" fillId="0" borderId="21" xfId="0" applyNumberFormat="1" applyFont="1" applyBorder="1" applyAlignment="1">
      <alignment horizontal="center" vertical="center"/>
    </xf>
    <xf numFmtId="3" fontId="21" fillId="0" borderId="21" xfId="0" applyNumberFormat="1" applyFont="1" applyBorder="1" applyAlignment="1">
      <alignment horizontal="center" vertical="center"/>
    </xf>
    <xf numFmtId="2" fontId="21" fillId="0" borderId="21" xfId="0" applyNumberFormat="1" applyFont="1" applyBorder="1" applyAlignment="1">
      <alignment horizontal="center" vertical="center"/>
    </xf>
    <xf numFmtId="167" fontId="41" fillId="0" borderId="12" xfId="0" applyNumberFormat="1" applyFont="1" applyBorder="1" applyAlignment="1">
      <alignment horizontal="center"/>
    </xf>
    <xf numFmtId="170" fontId="40" fillId="0" borderId="21" xfId="3" applyNumberFormat="1" applyFont="1" applyBorder="1" applyAlignment="1">
      <alignment horizontal="center"/>
    </xf>
    <xf numFmtId="170" fontId="40" fillId="0" borderId="11" xfId="3" applyNumberFormat="1" applyFont="1" applyBorder="1" applyAlignment="1">
      <alignment horizontal="center"/>
    </xf>
    <xf numFmtId="170" fontId="40" fillId="0" borderId="18" xfId="3" applyNumberFormat="1" applyFont="1" applyBorder="1" applyAlignment="1">
      <alignment horizontal="center"/>
    </xf>
    <xf numFmtId="170" fontId="40" fillId="0" borderId="22" xfId="3" applyNumberFormat="1" applyFont="1" applyBorder="1" applyAlignment="1">
      <alignment horizontal="center" vertical="center"/>
    </xf>
    <xf numFmtId="3" fontId="40" fillId="0" borderId="21" xfId="3" applyNumberFormat="1" applyFont="1" applyBorder="1" applyAlignment="1">
      <alignment horizontal="center"/>
    </xf>
    <xf numFmtId="3" fontId="40" fillId="0" borderId="11" xfId="3" applyNumberFormat="1" applyFont="1" applyBorder="1" applyAlignment="1">
      <alignment horizontal="center"/>
    </xf>
    <xf numFmtId="3" fontId="40" fillId="0" borderId="18" xfId="3" applyNumberFormat="1" applyFont="1" applyBorder="1" applyAlignment="1">
      <alignment horizontal="center"/>
    </xf>
    <xf numFmtId="3" fontId="40" fillId="0" borderId="22" xfId="3" applyNumberFormat="1" applyFont="1" applyBorder="1" applyAlignment="1">
      <alignment horizontal="center" vertical="center"/>
    </xf>
    <xf numFmtId="175" fontId="40" fillId="0" borderId="21" xfId="3" applyNumberFormat="1" applyFont="1" applyBorder="1" applyAlignment="1">
      <alignment horizontal="center"/>
    </xf>
    <xf numFmtId="175" fontId="40" fillId="0" borderId="11" xfId="3" applyNumberFormat="1" applyFont="1" applyBorder="1" applyAlignment="1">
      <alignment horizontal="center"/>
    </xf>
    <xf numFmtId="175" fontId="40" fillId="0" borderId="18" xfId="3" applyNumberFormat="1" applyFont="1" applyBorder="1" applyAlignment="1">
      <alignment horizontal="center"/>
    </xf>
    <xf numFmtId="175" fontId="40" fillId="0" borderId="22" xfId="3" applyNumberFormat="1" applyFont="1" applyBorder="1" applyAlignment="1">
      <alignment horizontal="center" vertical="center"/>
    </xf>
    <xf numFmtId="3" fontId="40" fillId="0" borderId="15" xfId="3" applyNumberFormat="1" applyFont="1" applyBorder="1" applyAlignment="1">
      <alignment horizontal="center" vertical="center"/>
    </xf>
    <xf numFmtId="168" fontId="21" fillId="0" borderId="0" xfId="0" applyFont="1" applyAlignment="1">
      <alignment horizontal="left"/>
    </xf>
    <xf numFmtId="168" fontId="21" fillId="0" borderId="22" xfId="0" applyFont="1" applyBorder="1" applyAlignment="1">
      <alignment horizontal="center" vertical="center" wrapText="1"/>
    </xf>
    <xf numFmtId="167" fontId="21" fillId="0" borderId="22" xfId="0" applyNumberFormat="1" applyFont="1" applyBorder="1" applyAlignment="1">
      <alignment horizontal="center" vertical="center" wrapText="1"/>
    </xf>
    <xf numFmtId="3" fontId="24" fillId="0" borderId="22" xfId="0" applyNumberFormat="1" applyFont="1" applyBorder="1" applyAlignment="1">
      <alignment horizontal="center" vertical="center"/>
    </xf>
    <xf numFmtId="167" fontId="24" fillId="34" borderId="0" xfId="0" applyNumberFormat="1" applyFont="1" applyFill="1" applyBorder="1" applyAlignment="1">
      <alignment horizontal="center" vertical="center"/>
    </xf>
    <xf numFmtId="1" fontId="24" fillId="0" borderId="11" xfId="0" applyNumberFormat="1" applyFont="1" applyFill="1" applyBorder="1" applyAlignment="1">
      <alignment horizontal="center"/>
    </xf>
    <xf numFmtId="1" fontId="24" fillId="0" borderId="0" xfId="0" applyNumberFormat="1" applyFont="1" applyFill="1" applyBorder="1" applyAlignment="1">
      <alignment horizontal="center"/>
    </xf>
    <xf numFmtId="167" fontId="24" fillId="34" borderId="0" xfId="0" applyNumberFormat="1" applyFont="1" applyFill="1" applyBorder="1" applyAlignment="1">
      <alignment horizontal="center"/>
    </xf>
    <xf numFmtId="167" fontId="24" fillId="34" borderId="13" xfId="0" applyNumberFormat="1" applyFont="1" applyFill="1" applyBorder="1" applyAlignment="1">
      <alignment horizontal="center"/>
    </xf>
    <xf numFmtId="167" fontId="24" fillId="0" borderId="0" xfId="0" applyNumberFormat="1" applyFont="1" applyFill="1" applyAlignment="1">
      <alignment horizontal="center"/>
    </xf>
    <xf numFmtId="14" fontId="24" fillId="0" borderId="0" xfId="0" applyNumberFormat="1" applyFont="1" applyFill="1"/>
    <xf numFmtId="167" fontId="24" fillId="0" borderId="0" xfId="0" applyNumberFormat="1" applyFont="1" applyFill="1"/>
    <xf numFmtId="14" fontId="24" fillId="0" borderId="0" xfId="0" applyNumberFormat="1" applyFont="1" applyFill="1" applyAlignment="1">
      <alignment horizontal="left"/>
    </xf>
    <xf numFmtId="1" fontId="24" fillId="0" borderId="0" xfId="0" applyNumberFormat="1" applyFont="1" applyFill="1" applyAlignment="1">
      <alignment horizontal="center" vertical="center" wrapText="1"/>
    </xf>
    <xf numFmtId="168" fontId="24" fillId="0" borderId="0" xfId="0" applyFont="1" applyFill="1" applyAlignment="1">
      <alignment wrapText="1"/>
    </xf>
    <xf numFmtId="14" fontId="24" fillId="0" borderId="0" xfId="0" applyNumberFormat="1" applyFont="1" applyFill="1" applyAlignment="1"/>
    <xf numFmtId="1" fontId="24" fillId="0" borderId="0" xfId="0" applyNumberFormat="1" applyFont="1" applyFill="1" applyAlignment="1">
      <alignment wrapText="1"/>
    </xf>
    <xf numFmtId="167" fontId="24" fillId="0" borderId="0" xfId="0" applyNumberFormat="1" applyFont="1" applyFill="1" applyAlignment="1">
      <alignment wrapText="1"/>
    </xf>
    <xf numFmtId="14" fontId="0" fillId="0" borderId="0" xfId="0" applyNumberFormat="1" applyFill="1"/>
    <xf numFmtId="167" fontId="0" fillId="0" borderId="0" xfId="0" applyNumberFormat="1" applyFill="1"/>
    <xf numFmtId="2" fontId="0" fillId="0" borderId="0" xfId="0" applyNumberFormat="1" applyFill="1"/>
    <xf numFmtId="1" fontId="24" fillId="0" borderId="0" xfId="0" applyNumberFormat="1" applyFont="1" applyFill="1" applyAlignment="1">
      <alignment horizontal="center" vertical="center"/>
    </xf>
    <xf numFmtId="167" fontId="24" fillId="0" borderId="0" xfId="0" applyNumberFormat="1" applyFont="1" applyFill="1" applyAlignment="1">
      <alignment horizontal="center" vertical="center"/>
    </xf>
    <xf numFmtId="168" fontId="24" fillId="0" borderId="0" xfId="0" applyFont="1" applyFill="1" applyAlignment="1">
      <alignment horizontal="center" vertical="center"/>
    </xf>
    <xf numFmtId="14" fontId="24" fillId="0" borderId="0" xfId="0" applyNumberFormat="1" applyFont="1" applyFill="1" applyAlignment="1">
      <alignment horizontal="center" vertical="center"/>
    </xf>
    <xf numFmtId="173" fontId="24" fillId="0" borderId="0" xfId="0" applyNumberFormat="1" applyFont="1" applyFill="1" applyAlignment="1">
      <alignment horizontal="center" vertical="center"/>
    </xf>
    <xf numFmtId="1" fontId="24" fillId="0" borderId="0" xfId="0" quotePrefix="1" applyNumberFormat="1" applyFont="1" applyFill="1" applyAlignment="1">
      <alignment horizontal="center" vertical="center"/>
    </xf>
    <xf numFmtId="2" fontId="24" fillId="0" borderId="0" xfId="0" applyNumberFormat="1" applyFont="1" applyFill="1" applyAlignment="1">
      <alignment horizontal="center" vertical="center"/>
    </xf>
    <xf numFmtId="167" fontId="24" fillId="0" borderId="0" xfId="0" applyNumberFormat="1" applyFont="1" applyFill="1" applyAlignment="1">
      <alignment horizontal="left" vertical="center" indent="1"/>
    </xf>
    <xf numFmtId="167" fontId="24" fillId="0" borderId="0" xfId="0" applyNumberFormat="1" applyFont="1" applyFill="1" applyAlignment="1">
      <alignment vertical="center" wrapText="1"/>
    </xf>
    <xf numFmtId="1" fontId="24" fillId="0" borderId="0" xfId="0" applyNumberFormat="1" applyFont="1" applyFill="1" applyBorder="1"/>
    <xf numFmtId="1" fontId="24" fillId="0" borderId="0" xfId="0" applyNumberFormat="1" applyFont="1" applyFill="1" applyAlignment="1">
      <alignment horizontal="center"/>
    </xf>
    <xf numFmtId="1" fontId="24" fillId="0" borderId="0" xfId="0" applyNumberFormat="1" applyFont="1" applyFill="1" applyBorder="1" applyAlignment="1">
      <alignment vertical="center"/>
    </xf>
    <xf numFmtId="169" fontId="21" fillId="0" borderId="0" xfId="0" applyNumberFormat="1" applyFont="1" applyFill="1" applyBorder="1" applyAlignment="1">
      <alignment horizontal="center" vertical="center" wrapText="1"/>
    </xf>
    <xf numFmtId="169" fontId="21" fillId="0" borderId="0" xfId="0" applyNumberFormat="1" applyFont="1" applyFill="1" applyBorder="1" applyAlignment="1">
      <alignment horizontal="center" vertical="center"/>
    </xf>
    <xf numFmtId="169" fontId="24" fillId="0" borderId="0" xfId="0" applyNumberFormat="1" applyFont="1" applyFill="1" applyBorder="1"/>
    <xf numFmtId="169" fontId="24" fillId="0" borderId="24" xfId="0" applyNumberFormat="1" applyFont="1" applyBorder="1" applyAlignment="1">
      <alignment horizontal="center" vertical="center"/>
    </xf>
    <xf numFmtId="169" fontId="24" fillId="0" borderId="17" xfId="0" applyNumberFormat="1" applyFont="1" applyBorder="1" applyAlignment="1">
      <alignment horizontal="center" vertical="center"/>
    </xf>
    <xf numFmtId="168" fontId="24" fillId="33" borderId="0" xfId="0" applyFont="1" applyFill="1" applyAlignment="1">
      <alignment horizontal="center"/>
    </xf>
    <xf numFmtId="168" fontId="36" fillId="33" borderId="0" xfId="0" applyFont="1" applyFill="1" applyAlignment="1">
      <alignment horizontal="left" vertical="top"/>
    </xf>
    <xf numFmtId="168" fontId="25" fillId="0" borderId="27" xfId="0" applyFont="1" applyBorder="1" applyAlignment="1">
      <alignment horizontal="left" vertical="top" wrapText="1"/>
    </xf>
    <xf numFmtId="168" fontId="25" fillId="0" borderId="25" xfId="0" applyFont="1" applyBorder="1" applyAlignment="1">
      <alignment horizontal="left" vertical="top"/>
    </xf>
    <xf numFmtId="168" fontId="25" fillId="0" borderId="28" xfId="0" applyFont="1" applyBorder="1" applyAlignment="1">
      <alignment horizontal="left" vertical="top"/>
    </xf>
    <xf numFmtId="168" fontId="25" fillId="0" borderId="29" xfId="0" applyFont="1" applyBorder="1" applyAlignment="1">
      <alignment horizontal="left" vertical="top"/>
    </xf>
    <xf numFmtId="168" fontId="25" fillId="0" borderId="0" xfId="0" applyFont="1" applyBorder="1" applyAlignment="1">
      <alignment horizontal="left" vertical="top"/>
    </xf>
    <xf numFmtId="168" fontId="25" fillId="0" borderId="30" xfId="0" applyFont="1" applyBorder="1" applyAlignment="1">
      <alignment horizontal="left" vertical="top"/>
    </xf>
    <xf numFmtId="168" fontId="25" fillId="0" borderId="31" xfId="0" applyFont="1" applyBorder="1" applyAlignment="1">
      <alignment horizontal="left" vertical="top"/>
    </xf>
    <xf numFmtId="168" fontId="25" fillId="0" borderId="26" xfId="0" applyFont="1" applyBorder="1" applyAlignment="1">
      <alignment horizontal="left" vertical="top"/>
    </xf>
    <xf numFmtId="168" fontId="25" fillId="0" borderId="32" xfId="0" applyFont="1" applyBorder="1" applyAlignment="1">
      <alignment horizontal="left" vertical="top"/>
    </xf>
    <xf numFmtId="168" fontId="21" fillId="0" borderId="15" xfId="0" applyFont="1" applyBorder="1" applyAlignment="1">
      <alignment horizontal="center" vertical="center" wrapText="1"/>
    </xf>
    <xf numFmtId="168" fontId="21" fillId="0" borderId="19" xfId="0" applyFont="1" applyBorder="1" applyAlignment="1">
      <alignment horizontal="center" vertical="center" wrapText="1"/>
    </xf>
    <xf numFmtId="168" fontId="21" fillId="0" borderId="23" xfId="0" applyFont="1" applyBorder="1" applyAlignment="1">
      <alignment horizontal="left"/>
    </xf>
    <xf numFmtId="1" fontId="21" fillId="0" borderId="22" xfId="0" applyNumberFormat="1" applyFont="1" applyBorder="1" applyAlignment="1">
      <alignment horizontal="center" vertical="center" wrapText="1"/>
    </xf>
    <xf numFmtId="168" fontId="21" fillId="0" borderId="22" xfId="0" applyFont="1" applyBorder="1" applyAlignment="1">
      <alignment horizontal="center" vertical="center" wrapText="1"/>
    </xf>
    <xf numFmtId="167" fontId="21" fillId="0" borderId="22" xfId="0" applyNumberFormat="1" applyFont="1" applyBorder="1" applyAlignment="1">
      <alignment horizontal="center" vertical="center" wrapText="1"/>
    </xf>
    <xf numFmtId="168" fontId="21" fillId="0" borderId="21" xfId="0" applyFont="1" applyBorder="1" applyAlignment="1">
      <alignment horizontal="center" vertical="center" wrapText="1"/>
    </xf>
    <xf numFmtId="168" fontId="21" fillId="0" borderId="18" xfId="0" applyFont="1" applyBorder="1" applyAlignment="1">
      <alignment horizontal="center" vertical="center" wrapText="1"/>
    </xf>
    <xf numFmtId="168" fontId="21" fillId="0" borderId="15" xfId="0" applyFont="1" applyBorder="1" applyAlignment="1">
      <alignment horizontal="center"/>
    </xf>
    <xf numFmtId="168" fontId="21" fillId="0" borderId="16" xfId="0" applyFont="1" applyBorder="1" applyAlignment="1">
      <alignment horizontal="center"/>
    </xf>
    <xf numFmtId="169" fontId="21" fillId="0" borderId="22" xfId="0" applyNumberFormat="1" applyFont="1" applyBorder="1" applyAlignment="1">
      <alignment horizontal="center" vertical="center" wrapText="1"/>
    </xf>
    <xf numFmtId="0" fontId="21" fillId="0" borderId="22" xfId="0" applyNumberFormat="1" applyFont="1" applyBorder="1" applyAlignment="1">
      <alignment horizontal="center" vertical="center" wrapText="1"/>
    </xf>
    <xf numFmtId="14" fontId="21" fillId="0" borderId="22" xfId="0" applyNumberFormat="1" applyFont="1" applyBorder="1" applyAlignment="1">
      <alignment horizontal="center" vertical="center" wrapText="1"/>
    </xf>
    <xf numFmtId="168" fontId="21" fillId="0" borderId="20" xfId="0" applyFont="1" applyBorder="1" applyAlignment="1">
      <alignment horizontal="center"/>
    </xf>
    <xf numFmtId="168" fontId="21" fillId="0" borderId="23" xfId="0" applyFont="1" applyBorder="1" applyAlignment="1">
      <alignment horizontal="center"/>
    </xf>
    <xf numFmtId="168" fontId="21" fillId="0" borderId="24" xfId="0" applyFont="1" applyBorder="1" applyAlignment="1">
      <alignment horizontal="center"/>
    </xf>
    <xf numFmtId="2" fontId="21" fillId="0" borderId="22" xfId="0" applyNumberFormat="1" applyFont="1" applyBorder="1" applyAlignment="1">
      <alignment horizontal="center" vertical="center" wrapText="1"/>
    </xf>
    <xf numFmtId="2" fontId="21" fillId="0" borderId="21" xfId="0" applyNumberFormat="1" applyFont="1" applyBorder="1" applyAlignment="1">
      <alignment horizontal="center" vertical="center" wrapText="1"/>
    </xf>
    <xf numFmtId="2" fontId="21" fillId="0" borderId="11" xfId="0" applyNumberFormat="1" applyFont="1" applyBorder="1" applyAlignment="1">
      <alignment horizontal="center" vertical="center" wrapText="1"/>
    </xf>
    <xf numFmtId="1" fontId="21" fillId="0" borderId="19" xfId="0" applyNumberFormat="1" applyFont="1" applyBorder="1" applyAlignment="1">
      <alignment horizontal="center" vertical="center" wrapText="1"/>
    </xf>
    <xf numFmtId="168" fontId="21" fillId="0" borderId="19" xfId="0" applyFont="1" applyBorder="1" applyAlignment="1">
      <alignment horizontal="center"/>
    </xf>
    <xf numFmtId="168" fontId="21" fillId="0" borderId="22" xfId="0" applyFont="1" applyFill="1" applyBorder="1" applyAlignment="1">
      <alignment horizontal="center" vertical="center" wrapText="1"/>
    </xf>
    <xf numFmtId="168" fontId="27" fillId="0" borderId="0" xfId="0" applyFont="1" applyAlignment="1">
      <alignment horizontal="center"/>
    </xf>
  </cellXfs>
  <cellStyles count="316">
    <cellStyle name="20% - Accent1" xfId="291" builtinId="30" customBuiltin="1"/>
    <cellStyle name="20% - Accent1 10" xfId="175" xr:uid="{00000000-0005-0000-0000-000001000000}"/>
    <cellStyle name="20% - Accent1 11" xfId="189" xr:uid="{00000000-0005-0000-0000-000002000000}"/>
    <cellStyle name="20% - Accent1 12" xfId="203" xr:uid="{00000000-0005-0000-0000-000003000000}"/>
    <cellStyle name="20% - Accent1 13" xfId="217" xr:uid="{00000000-0005-0000-0000-000004000000}"/>
    <cellStyle name="20% - Accent1 14" xfId="231" xr:uid="{00000000-0005-0000-0000-000005000000}"/>
    <cellStyle name="20% - Accent1 15" xfId="245" xr:uid="{00000000-0005-0000-0000-000006000000}"/>
    <cellStyle name="20% - Accent1 16" xfId="259" xr:uid="{00000000-0005-0000-0000-000007000000}"/>
    <cellStyle name="20% - Accent1 17" xfId="34" xr:uid="{00000000-0005-0000-0000-000008000000}"/>
    <cellStyle name="20% - Accent1 2" xfId="61" xr:uid="{00000000-0005-0000-0000-000009000000}"/>
    <cellStyle name="20% - Accent1 3" xfId="75" xr:uid="{00000000-0005-0000-0000-00000A000000}"/>
    <cellStyle name="20% - Accent1 4" xfId="89" xr:uid="{00000000-0005-0000-0000-00000B000000}"/>
    <cellStyle name="20% - Accent1 5" xfId="105" xr:uid="{00000000-0005-0000-0000-00000C000000}"/>
    <cellStyle name="20% - Accent1 6" xfId="119" xr:uid="{00000000-0005-0000-0000-00000D000000}"/>
    <cellStyle name="20% - Accent1 7" xfId="133" xr:uid="{00000000-0005-0000-0000-00000E000000}"/>
    <cellStyle name="20% - Accent1 8" xfId="147" xr:uid="{00000000-0005-0000-0000-00000F000000}"/>
    <cellStyle name="20% - Accent1 9" xfId="161" xr:uid="{00000000-0005-0000-0000-000010000000}"/>
    <cellStyle name="20% - Accent2" xfId="295" builtinId="34" customBuiltin="1"/>
    <cellStyle name="20% - Accent2 10" xfId="177" xr:uid="{00000000-0005-0000-0000-000012000000}"/>
    <cellStyle name="20% - Accent2 11" xfId="191" xr:uid="{00000000-0005-0000-0000-000013000000}"/>
    <cellStyle name="20% - Accent2 12" xfId="205" xr:uid="{00000000-0005-0000-0000-000014000000}"/>
    <cellStyle name="20% - Accent2 13" xfId="219" xr:uid="{00000000-0005-0000-0000-000015000000}"/>
    <cellStyle name="20% - Accent2 14" xfId="233" xr:uid="{00000000-0005-0000-0000-000016000000}"/>
    <cellStyle name="20% - Accent2 15" xfId="247" xr:uid="{00000000-0005-0000-0000-000017000000}"/>
    <cellStyle name="20% - Accent2 16" xfId="261" xr:uid="{00000000-0005-0000-0000-000018000000}"/>
    <cellStyle name="20% - Accent2 17" xfId="38" xr:uid="{00000000-0005-0000-0000-000019000000}"/>
    <cellStyle name="20% - Accent2 2" xfId="63" xr:uid="{00000000-0005-0000-0000-00001A000000}"/>
    <cellStyle name="20% - Accent2 3" xfId="77" xr:uid="{00000000-0005-0000-0000-00001B000000}"/>
    <cellStyle name="20% - Accent2 4" xfId="91" xr:uid="{00000000-0005-0000-0000-00001C000000}"/>
    <cellStyle name="20% - Accent2 5" xfId="107" xr:uid="{00000000-0005-0000-0000-00001D000000}"/>
    <cellStyle name="20% - Accent2 6" xfId="121" xr:uid="{00000000-0005-0000-0000-00001E000000}"/>
    <cellStyle name="20% - Accent2 7" xfId="135" xr:uid="{00000000-0005-0000-0000-00001F000000}"/>
    <cellStyle name="20% - Accent2 8" xfId="149" xr:uid="{00000000-0005-0000-0000-000020000000}"/>
    <cellStyle name="20% - Accent2 9" xfId="163" xr:uid="{00000000-0005-0000-0000-000021000000}"/>
    <cellStyle name="20% - Accent3" xfId="299" builtinId="38" customBuiltin="1"/>
    <cellStyle name="20% - Accent3 10" xfId="179" xr:uid="{00000000-0005-0000-0000-000023000000}"/>
    <cellStyle name="20% - Accent3 11" xfId="193" xr:uid="{00000000-0005-0000-0000-000024000000}"/>
    <cellStyle name="20% - Accent3 12" xfId="207" xr:uid="{00000000-0005-0000-0000-000025000000}"/>
    <cellStyle name="20% - Accent3 13" xfId="221" xr:uid="{00000000-0005-0000-0000-000026000000}"/>
    <cellStyle name="20% - Accent3 14" xfId="235" xr:uid="{00000000-0005-0000-0000-000027000000}"/>
    <cellStyle name="20% - Accent3 15" xfId="249" xr:uid="{00000000-0005-0000-0000-000028000000}"/>
    <cellStyle name="20% - Accent3 16" xfId="263" xr:uid="{00000000-0005-0000-0000-000029000000}"/>
    <cellStyle name="20% - Accent3 17" xfId="42" xr:uid="{00000000-0005-0000-0000-00002A000000}"/>
    <cellStyle name="20% - Accent3 2" xfId="65" xr:uid="{00000000-0005-0000-0000-00002B000000}"/>
    <cellStyle name="20% - Accent3 3" xfId="79" xr:uid="{00000000-0005-0000-0000-00002C000000}"/>
    <cellStyle name="20% - Accent3 4" xfId="93" xr:uid="{00000000-0005-0000-0000-00002D000000}"/>
    <cellStyle name="20% - Accent3 5" xfId="109" xr:uid="{00000000-0005-0000-0000-00002E000000}"/>
    <cellStyle name="20% - Accent3 6" xfId="123" xr:uid="{00000000-0005-0000-0000-00002F000000}"/>
    <cellStyle name="20% - Accent3 7" xfId="137" xr:uid="{00000000-0005-0000-0000-000030000000}"/>
    <cellStyle name="20% - Accent3 8" xfId="151" xr:uid="{00000000-0005-0000-0000-000031000000}"/>
    <cellStyle name="20% - Accent3 9" xfId="165" xr:uid="{00000000-0005-0000-0000-000032000000}"/>
    <cellStyle name="20% - Accent4" xfId="303" builtinId="42" customBuiltin="1"/>
    <cellStyle name="20% - Accent4 10" xfId="181" xr:uid="{00000000-0005-0000-0000-000034000000}"/>
    <cellStyle name="20% - Accent4 11" xfId="195" xr:uid="{00000000-0005-0000-0000-000035000000}"/>
    <cellStyle name="20% - Accent4 12" xfId="209" xr:uid="{00000000-0005-0000-0000-000036000000}"/>
    <cellStyle name="20% - Accent4 13" xfId="223" xr:uid="{00000000-0005-0000-0000-000037000000}"/>
    <cellStyle name="20% - Accent4 14" xfId="237" xr:uid="{00000000-0005-0000-0000-000038000000}"/>
    <cellStyle name="20% - Accent4 15" xfId="251" xr:uid="{00000000-0005-0000-0000-000039000000}"/>
    <cellStyle name="20% - Accent4 16" xfId="265" xr:uid="{00000000-0005-0000-0000-00003A000000}"/>
    <cellStyle name="20% - Accent4 17" xfId="46" xr:uid="{00000000-0005-0000-0000-00003B000000}"/>
    <cellStyle name="20% - Accent4 2" xfId="67" xr:uid="{00000000-0005-0000-0000-00003C000000}"/>
    <cellStyle name="20% - Accent4 3" xfId="81" xr:uid="{00000000-0005-0000-0000-00003D000000}"/>
    <cellStyle name="20% - Accent4 4" xfId="95" xr:uid="{00000000-0005-0000-0000-00003E000000}"/>
    <cellStyle name="20% - Accent4 5" xfId="111" xr:uid="{00000000-0005-0000-0000-00003F000000}"/>
    <cellStyle name="20% - Accent4 6" xfId="125" xr:uid="{00000000-0005-0000-0000-000040000000}"/>
    <cellStyle name="20% - Accent4 7" xfId="139" xr:uid="{00000000-0005-0000-0000-000041000000}"/>
    <cellStyle name="20% - Accent4 8" xfId="153" xr:uid="{00000000-0005-0000-0000-000042000000}"/>
    <cellStyle name="20% - Accent4 9" xfId="167" xr:uid="{00000000-0005-0000-0000-000043000000}"/>
    <cellStyle name="20% - Accent5" xfId="307" builtinId="46" customBuiltin="1"/>
    <cellStyle name="20% - Accent5 10" xfId="183" xr:uid="{00000000-0005-0000-0000-000045000000}"/>
    <cellStyle name="20% - Accent5 11" xfId="197" xr:uid="{00000000-0005-0000-0000-000046000000}"/>
    <cellStyle name="20% - Accent5 12" xfId="211" xr:uid="{00000000-0005-0000-0000-000047000000}"/>
    <cellStyle name="20% - Accent5 13" xfId="225" xr:uid="{00000000-0005-0000-0000-000048000000}"/>
    <cellStyle name="20% - Accent5 14" xfId="239" xr:uid="{00000000-0005-0000-0000-000049000000}"/>
    <cellStyle name="20% - Accent5 15" xfId="253" xr:uid="{00000000-0005-0000-0000-00004A000000}"/>
    <cellStyle name="20% - Accent5 16" xfId="267" xr:uid="{00000000-0005-0000-0000-00004B000000}"/>
    <cellStyle name="20% - Accent5 17" xfId="50" xr:uid="{00000000-0005-0000-0000-00004C000000}"/>
    <cellStyle name="20% - Accent5 2" xfId="69" xr:uid="{00000000-0005-0000-0000-00004D000000}"/>
    <cellStyle name="20% - Accent5 3" xfId="83" xr:uid="{00000000-0005-0000-0000-00004E000000}"/>
    <cellStyle name="20% - Accent5 4" xfId="97" xr:uid="{00000000-0005-0000-0000-00004F000000}"/>
    <cellStyle name="20% - Accent5 5" xfId="113" xr:uid="{00000000-0005-0000-0000-000050000000}"/>
    <cellStyle name="20% - Accent5 6" xfId="127" xr:uid="{00000000-0005-0000-0000-000051000000}"/>
    <cellStyle name="20% - Accent5 7" xfId="141" xr:uid="{00000000-0005-0000-0000-000052000000}"/>
    <cellStyle name="20% - Accent5 8" xfId="155" xr:uid="{00000000-0005-0000-0000-000053000000}"/>
    <cellStyle name="20% - Accent5 9" xfId="169" xr:uid="{00000000-0005-0000-0000-000054000000}"/>
    <cellStyle name="20% - Accent6" xfId="311" builtinId="50" customBuiltin="1"/>
    <cellStyle name="20% - Accent6 10" xfId="185" xr:uid="{00000000-0005-0000-0000-000056000000}"/>
    <cellStyle name="20% - Accent6 11" xfId="199" xr:uid="{00000000-0005-0000-0000-000057000000}"/>
    <cellStyle name="20% - Accent6 12" xfId="213" xr:uid="{00000000-0005-0000-0000-000058000000}"/>
    <cellStyle name="20% - Accent6 13" xfId="227" xr:uid="{00000000-0005-0000-0000-000059000000}"/>
    <cellStyle name="20% - Accent6 14" xfId="241" xr:uid="{00000000-0005-0000-0000-00005A000000}"/>
    <cellStyle name="20% - Accent6 15" xfId="255" xr:uid="{00000000-0005-0000-0000-00005B000000}"/>
    <cellStyle name="20% - Accent6 16" xfId="269" xr:uid="{00000000-0005-0000-0000-00005C000000}"/>
    <cellStyle name="20% - Accent6 17" xfId="54" xr:uid="{00000000-0005-0000-0000-00005D000000}"/>
    <cellStyle name="20% - Accent6 2" xfId="71" xr:uid="{00000000-0005-0000-0000-00005E000000}"/>
    <cellStyle name="20% - Accent6 3" xfId="85" xr:uid="{00000000-0005-0000-0000-00005F000000}"/>
    <cellStyle name="20% - Accent6 4" xfId="99" xr:uid="{00000000-0005-0000-0000-000060000000}"/>
    <cellStyle name="20% - Accent6 5" xfId="115" xr:uid="{00000000-0005-0000-0000-000061000000}"/>
    <cellStyle name="20% - Accent6 6" xfId="129" xr:uid="{00000000-0005-0000-0000-000062000000}"/>
    <cellStyle name="20% - Accent6 7" xfId="143" xr:uid="{00000000-0005-0000-0000-000063000000}"/>
    <cellStyle name="20% - Accent6 8" xfId="157" xr:uid="{00000000-0005-0000-0000-000064000000}"/>
    <cellStyle name="20% - Accent6 9" xfId="171" xr:uid="{00000000-0005-0000-0000-000065000000}"/>
    <cellStyle name="40% - Accent1" xfId="292" builtinId="31" customBuiltin="1"/>
    <cellStyle name="40% - Accent1 10" xfId="176" xr:uid="{00000000-0005-0000-0000-000067000000}"/>
    <cellStyle name="40% - Accent1 11" xfId="190" xr:uid="{00000000-0005-0000-0000-000068000000}"/>
    <cellStyle name="40% - Accent1 12" xfId="204" xr:uid="{00000000-0005-0000-0000-000069000000}"/>
    <cellStyle name="40% - Accent1 13" xfId="218" xr:uid="{00000000-0005-0000-0000-00006A000000}"/>
    <cellStyle name="40% - Accent1 14" xfId="232" xr:uid="{00000000-0005-0000-0000-00006B000000}"/>
    <cellStyle name="40% - Accent1 15" xfId="246" xr:uid="{00000000-0005-0000-0000-00006C000000}"/>
    <cellStyle name="40% - Accent1 16" xfId="260" xr:uid="{00000000-0005-0000-0000-00006D000000}"/>
    <cellStyle name="40% - Accent1 17" xfId="35" xr:uid="{00000000-0005-0000-0000-00006E000000}"/>
    <cellStyle name="40% - Accent1 2" xfId="62" xr:uid="{00000000-0005-0000-0000-00006F000000}"/>
    <cellStyle name="40% - Accent1 3" xfId="76" xr:uid="{00000000-0005-0000-0000-000070000000}"/>
    <cellStyle name="40% - Accent1 4" xfId="90" xr:uid="{00000000-0005-0000-0000-000071000000}"/>
    <cellStyle name="40% - Accent1 5" xfId="106" xr:uid="{00000000-0005-0000-0000-000072000000}"/>
    <cellStyle name="40% - Accent1 6" xfId="120" xr:uid="{00000000-0005-0000-0000-000073000000}"/>
    <cellStyle name="40% - Accent1 7" xfId="134" xr:uid="{00000000-0005-0000-0000-000074000000}"/>
    <cellStyle name="40% - Accent1 8" xfId="148" xr:uid="{00000000-0005-0000-0000-000075000000}"/>
    <cellStyle name="40% - Accent1 9" xfId="162" xr:uid="{00000000-0005-0000-0000-000076000000}"/>
    <cellStyle name="40% - Accent2" xfId="296" builtinId="35" customBuiltin="1"/>
    <cellStyle name="40% - Accent2 10" xfId="178" xr:uid="{00000000-0005-0000-0000-000078000000}"/>
    <cellStyle name="40% - Accent2 11" xfId="192" xr:uid="{00000000-0005-0000-0000-000079000000}"/>
    <cellStyle name="40% - Accent2 12" xfId="206" xr:uid="{00000000-0005-0000-0000-00007A000000}"/>
    <cellStyle name="40% - Accent2 13" xfId="220" xr:uid="{00000000-0005-0000-0000-00007B000000}"/>
    <cellStyle name="40% - Accent2 14" xfId="234" xr:uid="{00000000-0005-0000-0000-00007C000000}"/>
    <cellStyle name="40% - Accent2 15" xfId="248" xr:uid="{00000000-0005-0000-0000-00007D000000}"/>
    <cellStyle name="40% - Accent2 16" xfId="262" xr:uid="{00000000-0005-0000-0000-00007E000000}"/>
    <cellStyle name="40% - Accent2 17" xfId="39" xr:uid="{00000000-0005-0000-0000-00007F000000}"/>
    <cellStyle name="40% - Accent2 2" xfId="64" xr:uid="{00000000-0005-0000-0000-000080000000}"/>
    <cellStyle name="40% - Accent2 3" xfId="78" xr:uid="{00000000-0005-0000-0000-000081000000}"/>
    <cellStyle name="40% - Accent2 4" xfId="92" xr:uid="{00000000-0005-0000-0000-000082000000}"/>
    <cellStyle name="40% - Accent2 5" xfId="108" xr:uid="{00000000-0005-0000-0000-000083000000}"/>
    <cellStyle name="40% - Accent2 6" xfId="122" xr:uid="{00000000-0005-0000-0000-000084000000}"/>
    <cellStyle name="40% - Accent2 7" xfId="136" xr:uid="{00000000-0005-0000-0000-000085000000}"/>
    <cellStyle name="40% - Accent2 8" xfId="150" xr:uid="{00000000-0005-0000-0000-000086000000}"/>
    <cellStyle name="40% - Accent2 9" xfId="164" xr:uid="{00000000-0005-0000-0000-000087000000}"/>
    <cellStyle name="40% - Accent3" xfId="300" builtinId="39" customBuiltin="1"/>
    <cellStyle name="40% - Accent3 10" xfId="180" xr:uid="{00000000-0005-0000-0000-000089000000}"/>
    <cellStyle name="40% - Accent3 11" xfId="194" xr:uid="{00000000-0005-0000-0000-00008A000000}"/>
    <cellStyle name="40% - Accent3 12" xfId="208" xr:uid="{00000000-0005-0000-0000-00008B000000}"/>
    <cellStyle name="40% - Accent3 13" xfId="222" xr:uid="{00000000-0005-0000-0000-00008C000000}"/>
    <cellStyle name="40% - Accent3 14" xfId="236" xr:uid="{00000000-0005-0000-0000-00008D000000}"/>
    <cellStyle name="40% - Accent3 15" xfId="250" xr:uid="{00000000-0005-0000-0000-00008E000000}"/>
    <cellStyle name="40% - Accent3 16" xfId="264" xr:uid="{00000000-0005-0000-0000-00008F000000}"/>
    <cellStyle name="40% - Accent3 17" xfId="43" xr:uid="{00000000-0005-0000-0000-000090000000}"/>
    <cellStyle name="40% - Accent3 2" xfId="66" xr:uid="{00000000-0005-0000-0000-000091000000}"/>
    <cellStyle name="40% - Accent3 3" xfId="80" xr:uid="{00000000-0005-0000-0000-000092000000}"/>
    <cellStyle name="40% - Accent3 4" xfId="94" xr:uid="{00000000-0005-0000-0000-000093000000}"/>
    <cellStyle name="40% - Accent3 5" xfId="110" xr:uid="{00000000-0005-0000-0000-000094000000}"/>
    <cellStyle name="40% - Accent3 6" xfId="124" xr:uid="{00000000-0005-0000-0000-000095000000}"/>
    <cellStyle name="40% - Accent3 7" xfId="138" xr:uid="{00000000-0005-0000-0000-000096000000}"/>
    <cellStyle name="40% - Accent3 8" xfId="152" xr:uid="{00000000-0005-0000-0000-000097000000}"/>
    <cellStyle name="40% - Accent3 9" xfId="166" xr:uid="{00000000-0005-0000-0000-000098000000}"/>
    <cellStyle name="40% - Accent4" xfId="304" builtinId="43" customBuiltin="1"/>
    <cellStyle name="40% - Accent4 10" xfId="182" xr:uid="{00000000-0005-0000-0000-00009A000000}"/>
    <cellStyle name="40% - Accent4 11" xfId="196" xr:uid="{00000000-0005-0000-0000-00009B000000}"/>
    <cellStyle name="40% - Accent4 12" xfId="210" xr:uid="{00000000-0005-0000-0000-00009C000000}"/>
    <cellStyle name="40% - Accent4 13" xfId="224" xr:uid="{00000000-0005-0000-0000-00009D000000}"/>
    <cellStyle name="40% - Accent4 14" xfId="238" xr:uid="{00000000-0005-0000-0000-00009E000000}"/>
    <cellStyle name="40% - Accent4 15" xfId="252" xr:uid="{00000000-0005-0000-0000-00009F000000}"/>
    <cellStyle name="40% - Accent4 16" xfId="266" xr:uid="{00000000-0005-0000-0000-0000A0000000}"/>
    <cellStyle name="40% - Accent4 17" xfId="47" xr:uid="{00000000-0005-0000-0000-0000A1000000}"/>
    <cellStyle name="40% - Accent4 2" xfId="68" xr:uid="{00000000-0005-0000-0000-0000A2000000}"/>
    <cellStyle name="40% - Accent4 3" xfId="82" xr:uid="{00000000-0005-0000-0000-0000A3000000}"/>
    <cellStyle name="40% - Accent4 4" xfId="96" xr:uid="{00000000-0005-0000-0000-0000A4000000}"/>
    <cellStyle name="40% - Accent4 5" xfId="112" xr:uid="{00000000-0005-0000-0000-0000A5000000}"/>
    <cellStyle name="40% - Accent4 6" xfId="126" xr:uid="{00000000-0005-0000-0000-0000A6000000}"/>
    <cellStyle name="40% - Accent4 7" xfId="140" xr:uid="{00000000-0005-0000-0000-0000A7000000}"/>
    <cellStyle name="40% - Accent4 8" xfId="154" xr:uid="{00000000-0005-0000-0000-0000A8000000}"/>
    <cellStyle name="40% - Accent4 9" xfId="168" xr:uid="{00000000-0005-0000-0000-0000A9000000}"/>
    <cellStyle name="40% - Accent5" xfId="308" builtinId="47" customBuiltin="1"/>
    <cellStyle name="40% - Accent5 10" xfId="184" xr:uid="{00000000-0005-0000-0000-0000AB000000}"/>
    <cellStyle name="40% - Accent5 11" xfId="198" xr:uid="{00000000-0005-0000-0000-0000AC000000}"/>
    <cellStyle name="40% - Accent5 12" xfId="212" xr:uid="{00000000-0005-0000-0000-0000AD000000}"/>
    <cellStyle name="40% - Accent5 13" xfId="226" xr:uid="{00000000-0005-0000-0000-0000AE000000}"/>
    <cellStyle name="40% - Accent5 14" xfId="240" xr:uid="{00000000-0005-0000-0000-0000AF000000}"/>
    <cellStyle name="40% - Accent5 15" xfId="254" xr:uid="{00000000-0005-0000-0000-0000B0000000}"/>
    <cellStyle name="40% - Accent5 16" xfId="268" xr:uid="{00000000-0005-0000-0000-0000B1000000}"/>
    <cellStyle name="40% - Accent5 17" xfId="51" xr:uid="{00000000-0005-0000-0000-0000B2000000}"/>
    <cellStyle name="40% - Accent5 2" xfId="70" xr:uid="{00000000-0005-0000-0000-0000B3000000}"/>
    <cellStyle name="40% - Accent5 3" xfId="84" xr:uid="{00000000-0005-0000-0000-0000B4000000}"/>
    <cellStyle name="40% - Accent5 4" xfId="98" xr:uid="{00000000-0005-0000-0000-0000B5000000}"/>
    <cellStyle name="40% - Accent5 5" xfId="114" xr:uid="{00000000-0005-0000-0000-0000B6000000}"/>
    <cellStyle name="40% - Accent5 6" xfId="128" xr:uid="{00000000-0005-0000-0000-0000B7000000}"/>
    <cellStyle name="40% - Accent5 7" xfId="142" xr:uid="{00000000-0005-0000-0000-0000B8000000}"/>
    <cellStyle name="40% - Accent5 8" xfId="156" xr:uid="{00000000-0005-0000-0000-0000B9000000}"/>
    <cellStyle name="40% - Accent5 9" xfId="170" xr:uid="{00000000-0005-0000-0000-0000BA000000}"/>
    <cellStyle name="40% - Accent6" xfId="312" builtinId="51" customBuiltin="1"/>
    <cellStyle name="40% - Accent6 10" xfId="186" xr:uid="{00000000-0005-0000-0000-0000BC000000}"/>
    <cellStyle name="40% - Accent6 11" xfId="200" xr:uid="{00000000-0005-0000-0000-0000BD000000}"/>
    <cellStyle name="40% - Accent6 12" xfId="214" xr:uid="{00000000-0005-0000-0000-0000BE000000}"/>
    <cellStyle name="40% - Accent6 13" xfId="228" xr:uid="{00000000-0005-0000-0000-0000BF000000}"/>
    <cellStyle name="40% - Accent6 14" xfId="242" xr:uid="{00000000-0005-0000-0000-0000C0000000}"/>
    <cellStyle name="40% - Accent6 15" xfId="256" xr:uid="{00000000-0005-0000-0000-0000C1000000}"/>
    <cellStyle name="40% - Accent6 16" xfId="270" xr:uid="{00000000-0005-0000-0000-0000C2000000}"/>
    <cellStyle name="40% - Accent6 17" xfId="55" xr:uid="{00000000-0005-0000-0000-0000C3000000}"/>
    <cellStyle name="40% - Accent6 2" xfId="72" xr:uid="{00000000-0005-0000-0000-0000C4000000}"/>
    <cellStyle name="40% - Accent6 3" xfId="86" xr:uid="{00000000-0005-0000-0000-0000C5000000}"/>
    <cellStyle name="40% - Accent6 4" xfId="100" xr:uid="{00000000-0005-0000-0000-0000C6000000}"/>
    <cellStyle name="40% - Accent6 5" xfId="116" xr:uid="{00000000-0005-0000-0000-0000C7000000}"/>
    <cellStyle name="40% - Accent6 6" xfId="130" xr:uid="{00000000-0005-0000-0000-0000C8000000}"/>
    <cellStyle name="40% - Accent6 7" xfId="144" xr:uid="{00000000-0005-0000-0000-0000C9000000}"/>
    <cellStyle name="40% - Accent6 8" xfId="158" xr:uid="{00000000-0005-0000-0000-0000CA000000}"/>
    <cellStyle name="40% - Accent6 9" xfId="172" xr:uid="{00000000-0005-0000-0000-0000CB000000}"/>
    <cellStyle name="60% - Accent1" xfId="293" builtinId="32" customBuiltin="1"/>
    <cellStyle name="60% - Accent1 2" xfId="36" xr:uid="{00000000-0005-0000-0000-0000CD000000}"/>
    <cellStyle name="60% - Accent2" xfId="297" builtinId="36" customBuiltin="1"/>
    <cellStyle name="60% - Accent2 2" xfId="40" xr:uid="{00000000-0005-0000-0000-0000CF000000}"/>
    <cellStyle name="60% - Accent3" xfId="301" builtinId="40" customBuiltin="1"/>
    <cellStyle name="60% - Accent3 2" xfId="44" xr:uid="{00000000-0005-0000-0000-0000D1000000}"/>
    <cellStyle name="60% - Accent4" xfId="305" builtinId="44" customBuiltin="1"/>
    <cellStyle name="60% - Accent4 2" xfId="48" xr:uid="{00000000-0005-0000-0000-0000D3000000}"/>
    <cellStyle name="60% - Accent5" xfId="309" builtinId="48" customBuiltin="1"/>
    <cellStyle name="60% - Accent5 2" xfId="52" xr:uid="{00000000-0005-0000-0000-0000D5000000}"/>
    <cellStyle name="60% - Accent6" xfId="313" builtinId="52" customBuiltin="1"/>
    <cellStyle name="60% - Accent6 2" xfId="56" xr:uid="{00000000-0005-0000-0000-0000D7000000}"/>
    <cellStyle name="Accent1" xfId="290" builtinId="29" customBuiltin="1"/>
    <cellStyle name="Accent1 2" xfId="33" xr:uid="{00000000-0005-0000-0000-0000D9000000}"/>
    <cellStyle name="Accent2" xfId="294" builtinId="33" customBuiltin="1"/>
    <cellStyle name="Accent2 2" xfId="37" xr:uid="{00000000-0005-0000-0000-0000DB000000}"/>
    <cellStyle name="Accent3" xfId="298" builtinId="37" customBuiltin="1"/>
    <cellStyle name="Accent3 2" xfId="41" xr:uid="{00000000-0005-0000-0000-0000DD000000}"/>
    <cellStyle name="Accent4" xfId="302" builtinId="41" customBuiltin="1"/>
    <cellStyle name="Accent4 2" xfId="45" xr:uid="{00000000-0005-0000-0000-0000DF000000}"/>
    <cellStyle name="Accent5" xfId="306" builtinId="45" customBuiltin="1"/>
    <cellStyle name="Accent5 2" xfId="49" xr:uid="{00000000-0005-0000-0000-0000E1000000}"/>
    <cellStyle name="Accent6" xfId="310" builtinId="49" customBuiltin="1"/>
    <cellStyle name="Accent6 2" xfId="53" xr:uid="{00000000-0005-0000-0000-0000E3000000}"/>
    <cellStyle name="Bad" xfId="279" builtinId="27" customBuiltin="1"/>
    <cellStyle name="Bad 2" xfId="23" xr:uid="{00000000-0005-0000-0000-0000E5000000}"/>
    <cellStyle name="Calculation" xfId="283" builtinId="22" customBuiltin="1"/>
    <cellStyle name="Calculation 2" xfId="27" xr:uid="{00000000-0005-0000-0000-0000E7000000}"/>
    <cellStyle name="Check Cell" xfId="285" builtinId="23" customBuiltin="1"/>
    <cellStyle name="Check Cell 2" xfId="29" xr:uid="{00000000-0005-0000-0000-0000E9000000}"/>
    <cellStyle name="Comma 2" xfId="6" xr:uid="{00000000-0005-0000-0000-0000EA000000}"/>
    <cellStyle name="Comma 2 2" xfId="7" xr:uid="{00000000-0005-0000-0000-0000EB000000}"/>
    <cellStyle name="Comma 3" xfId="8" xr:uid="{00000000-0005-0000-0000-0000EC000000}"/>
    <cellStyle name="Comma 4" xfId="4" xr:uid="{00000000-0005-0000-0000-0000ED000000}"/>
    <cellStyle name="Comma 5" xfId="9" xr:uid="{00000000-0005-0000-0000-0000EE000000}"/>
    <cellStyle name="Comma 6" xfId="2" xr:uid="{00000000-0005-0000-0000-0000EF000000}"/>
    <cellStyle name="date" xfId="10" xr:uid="{00000000-0005-0000-0000-0000F1000000}"/>
    <cellStyle name="date 2" xfId="11" xr:uid="{00000000-0005-0000-0000-0000F2000000}"/>
    <cellStyle name="Explanatory Text" xfId="288" builtinId="53" customBuiltin="1"/>
    <cellStyle name="Explanatory Text 2" xfId="31" xr:uid="{00000000-0005-0000-0000-0000F4000000}"/>
    <cellStyle name="Good" xfId="278" builtinId="26" customBuiltin="1"/>
    <cellStyle name="Good 2" xfId="22" xr:uid="{00000000-0005-0000-0000-0000F6000000}"/>
    <cellStyle name="Heading 1" xfId="274" builtinId="16" customBuiltin="1"/>
    <cellStyle name="Heading 1 2" xfId="18" xr:uid="{00000000-0005-0000-0000-0000F8000000}"/>
    <cellStyle name="Heading 2" xfId="275" builtinId="17" customBuiltin="1"/>
    <cellStyle name="Heading 2 2" xfId="19" xr:uid="{00000000-0005-0000-0000-0000FA000000}"/>
    <cellStyle name="Heading 3" xfId="276" builtinId="18" customBuiltin="1"/>
    <cellStyle name="Heading 3 2" xfId="20" xr:uid="{00000000-0005-0000-0000-0000FC000000}"/>
    <cellStyle name="Heading 4" xfId="277" builtinId="19" customBuiltin="1"/>
    <cellStyle name="Heading 4 2" xfId="21" xr:uid="{00000000-0005-0000-0000-0000FE000000}"/>
    <cellStyle name="Hyperlink" xfId="272" builtinId="8"/>
    <cellStyle name="Input" xfId="281" builtinId="20" customBuiltin="1"/>
    <cellStyle name="Input 2" xfId="25" xr:uid="{00000000-0005-0000-0000-000001010000}"/>
    <cellStyle name="Linked Cell" xfId="284" builtinId="24" customBuiltin="1"/>
    <cellStyle name="Linked Cell 2" xfId="28" xr:uid="{00000000-0005-0000-0000-000003010000}"/>
    <cellStyle name="Neutral" xfId="280" builtinId="28" customBuiltin="1"/>
    <cellStyle name="Neutral 2" xfId="24" xr:uid="{00000000-0005-0000-0000-000005010000}"/>
    <cellStyle name="Normal" xfId="0" builtinId="0"/>
    <cellStyle name="Normal 10" xfId="145" xr:uid="{00000000-0005-0000-0000-000007010000}"/>
    <cellStyle name="Normal 11" xfId="159" xr:uid="{00000000-0005-0000-0000-000008010000}"/>
    <cellStyle name="Normal 12" xfId="173" xr:uid="{00000000-0005-0000-0000-000009010000}"/>
    <cellStyle name="Normal 13" xfId="187" xr:uid="{00000000-0005-0000-0000-00000A010000}"/>
    <cellStyle name="Normal 14" xfId="201" xr:uid="{00000000-0005-0000-0000-00000B010000}"/>
    <cellStyle name="Normal 15" xfId="215" xr:uid="{00000000-0005-0000-0000-00000C010000}"/>
    <cellStyle name="Normal 16" xfId="229" xr:uid="{00000000-0005-0000-0000-00000D010000}"/>
    <cellStyle name="Normal 17" xfId="243" xr:uid="{00000000-0005-0000-0000-00000E010000}"/>
    <cellStyle name="Normal 18" xfId="257" xr:uid="{00000000-0005-0000-0000-00000F010000}"/>
    <cellStyle name="Normal 19" xfId="271" xr:uid="{00000000-0005-0000-0000-000010010000}"/>
    <cellStyle name="Normal 2" xfId="3" xr:uid="{00000000-0005-0000-0000-000011010000}"/>
    <cellStyle name="Normal 2 2" xfId="12" xr:uid="{00000000-0005-0000-0000-000012010000}"/>
    <cellStyle name="Normal 20" xfId="1" xr:uid="{00000000-0005-0000-0000-000013010000}"/>
    <cellStyle name="Normal 21" xfId="314" xr:uid="{00000000-0005-0000-0000-000014010000}"/>
    <cellStyle name="Normal 3" xfId="13" xr:uid="{00000000-0005-0000-0000-000015010000}"/>
    <cellStyle name="Normal 3 2" xfId="14" xr:uid="{00000000-0005-0000-0000-000016010000}"/>
    <cellStyle name="Normal 3 2 2" xfId="87" xr:uid="{00000000-0005-0000-0000-000017010000}"/>
    <cellStyle name="Normal 4" xfId="57" xr:uid="{00000000-0005-0000-0000-000018010000}"/>
    <cellStyle name="Normal 4 2" xfId="88" xr:uid="{00000000-0005-0000-0000-000019010000}"/>
    <cellStyle name="Normal 5" xfId="59" xr:uid="{00000000-0005-0000-0000-00001A010000}"/>
    <cellStyle name="Normal 5 2" xfId="101" xr:uid="{00000000-0005-0000-0000-00001B010000}"/>
    <cellStyle name="Normal 6" xfId="73" xr:uid="{00000000-0005-0000-0000-00001C010000}"/>
    <cellStyle name="Normal 7" xfId="103" xr:uid="{00000000-0005-0000-0000-00001D010000}"/>
    <cellStyle name="Normal 8" xfId="117" xr:uid="{00000000-0005-0000-0000-00001E010000}"/>
    <cellStyle name="Normal 9" xfId="131" xr:uid="{00000000-0005-0000-0000-00001F010000}"/>
    <cellStyle name="Note" xfId="287" builtinId="10" customBuiltin="1"/>
    <cellStyle name="Note 10" xfId="174" xr:uid="{00000000-0005-0000-0000-000021010000}"/>
    <cellStyle name="Note 11" xfId="188" xr:uid="{00000000-0005-0000-0000-000022010000}"/>
    <cellStyle name="Note 12" xfId="202" xr:uid="{00000000-0005-0000-0000-000023010000}"/>
    <cellStyle name="Note 13" xfId="216" xr:uid="{00000000-0005-0000-0000-000024010000}"/>
    <cellStyle name="Note 14" xfId="230" xr:uid="{00000000-0005-0000-0000-000025010000}"/>
    <cellStyle name="Note 15" xfId="244" xr:uid="{00000000-0005-0000-0000-000026010000}"/>
    <cellStyle name="Note 16" xfId="258" xr:uid="{00000000-0005-0000-0000-000027010000}"/>
    <cellStyle name="Note 2" xfId="58" xr:uid="{00000000-0005-0000-0000-000028010000}"/>
    <cellStyle name="Note 2 2" xfId="102" xr:uid="{00000000-0005-0000-0000-000029010000}"/>
    <cellStyle name="Note 3" xfId="60" xr:uid="{00000000-0005-0000-0000-00002A010000}"/>
    <cellStyle name="Note 4" xfId="74" xr:uid="{00000000-0005-0000-0000-00002B010000}"/>
    <cellStyle name="Note 5" xfId="104" xr:uid="{00000000-0005-0000-0000-00002C010000}"/>
    <cellStyle name="Note 6" xfId="118" xr:uid="{00000000-0005-0000-0000-00002D010000}"/>
    <cellStyle name="Note 7" xfId="132" xr:uid="{00000000-0005-0000-0000-00002E010000}"/>
    <cellStyle name="Note 8" xfId="146" xr:uid="{00000000-0005-0000-0000-00002F010000}"/>
    <cellStyle name="Note 9" xfId="160" xr:uid="{00000000-0005-0000-0000-000030010000}"/>
    <cellStyle name="Output" xfId="282" builtinId="21" customBuiltin="1"/>
    <cellStyle name="Output 2" xfId="26" xr:uid="{00000000-0005-0000-0000-000032010000}"/>
    <cellStyle name="Percent" xfId="315" builtinId="5"/>
    <cellStyle name="Percent 2" xfId="5" xr:uid="{00000000-0005-0000-0000-000034010000}"/>
    <cellStyle name="Percent 2 2" xfId="15" xr:uid="{00000000-0005-0000-0000-000035010000}"/>
    <cellStyle name="Percent 3" xfId="16" xr:uid="{00000000-0005-0000-0000-000036010000}"/>
    <cellStyle name="Title" xfId="273" builtinId="15" customBuiltin="1"/>
    <cellStyle name="Title 2" xfId="17" xr:uid="{00000000-0005-0000-0000-000038010000}"/>
    <cellStyle name="Total" xfId="289" builtinId="25" customBuiltin="1"/>
    <cellStyle name="Total 2" xfId="32" xr:uid="{00000000-0005-0000-0000-00003A010000}"/>
    <cellStyle name="Warning Text" xfId="286" builtinId="11" customBuiltin="1"/>
    <cellStyle name="Warning Text 2" xfId="30" xr:uid="{00000000-0005-0000-0000-00003C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Grasslands Bypass</a:t>
            </a:r>
            <a:r>
              <a:rPr lang="en-US" baseline="0"/>
              <a:t> Project Selenium Discharge-2017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Selenium Load Objective (lbs)</c:v>
          </c:tx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'2a-2b (B-auto)'!$A$379:$A$390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'2a-2b (B-auto)'!$J$379:$J$390</c:f>
              <c:numCache>
                <c:formatCode>#,##0</c:formatCode>
                <c:ptCount val="12"/>
                <c:pt idx="0">
                  <c:v>74</c:v>
                </c:pt>
                <c:pt idx="1">
                  <c:v>171</c:v>
                </c:pt>
                <c:pt idx="2">
                  <c:v>171</c:v>
                </c:pt>
                <c:pt idx="3">
                  <c:v>177</c:v>
                </c:pt>
                <c:pt idx="4">
                  <c:v>179</c:v>
                </c:pt>
                <c:pt idx="5">
                  <c:v>124</c:v>
                </c:pt>
                <c:pt idx="6">
                  <c:v>125</c:v>
                </c:pt>
                <c:pt idx="7">
                  <c:v>128</c:v>
                </c:pt>
                <c:pt idx="8">
                  <c:v>116</c:v>
                </c:pt>
                <c:pt idx="9">
                  <c:v>115</c:v>
                </c:pt>
                <c:pt idx="10">
                  <c:v>115</c:v>
                </c:pt>
                <c:pt idx="11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9-465A-BB6A-252DB9878B09}"/>
            </c:ext>
          </c:extLst>
        </c:ser>
        <c:ser>
          <c:idx val="1"/>
          <c:order val="1"/>
          <c:tx>
            <c:v>Selenium Discharge (lbs)</c:v>
          </c:tx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'2a-2b (B-auto)'!$A$379:$A$390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'2a-2b (B-auto)'!$I$379:$I$390</c:f>
              <c:numCache>
                <c:formatCode>#,##0</c:formatCode>
                <c:ptCount val="12"/>
                <c:pt idx="0">
                  <c:v>192.10633122701279</c:v>
                </c:pt>
                <c:pt idx="1">
                  <c:v>372.63179691400268</c:v>
                </c:pt>
                <c:pt idx="2">
                  <c:v>216.50276970988517</c:v>
                </c:pt>
                <c:pt idx="3">
                  <c:v>28.018000209053643</c:v>
                </c:pt>
                <c:pt idx="4">
                  <c:v>6.0255607681304095</c:v>
                </c:pt>
                <c:pt idx="5">
                  <c:v>2.827874531162736</c:v>
                </c:pt>
                <c:pt idx="6">
                  <c:v>1.4728495202014651</c:v>
                </c:pt>
                <c:pt idx="7">
                  <c:v>1.1841719696920328</c:v>
                </c:pt>
                <c:pt idx="8">
                  <c:v>2.8135126918833651</c:v>
                </c:pt>
                <c:pt idx="9">
                  <c:v>3.6405985890250676</c:v>
                </c:pt>
                <c:pt idx="10">
                  <c:v>2.4104389324088205</c:v>
                </c:pt>
                <c:pt idx="11">
                  <c:v>2.6814653788765361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49-465A-BB6A-252DB9878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5"/>
        <c:axId val="651866208"/>
        <c:axId val="651866600"/>
      </c:barChart>
      <c:dateAx>
        <c:axId val="65186620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crossAx val="651866600"/>
        <c:crosses val="autoZero"/>
        <c:auto val="1"/>
        <c:lblOffset val="100"/>
        <c:baseTimeUnit val="months"/>
      </c:dateAx>
      <c:valAx>
        <c:axId val="651866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Selenium in Pounds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crossAx val="6518662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7</xdr:row>
      <xdr:rowOff>66676</xdr:rowOff>
    </xdr:from>
    <xdr:to>
      <xdr:col>1</xdr:col>
      <xdr:colOff>7287879</xdr:colOff>
      <xdr:row>34</xdr:row>
      <xdr:rowOff>15872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4E1FEC-D673-48AD-90AA-161A91430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2295526"/>
          <a:ext cx="7164054" cy="62547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7</xdr:row>
      <xdr:rowOff>9525</xdr:rowOff>
    </xdr:from>
    <xdr:to>
      <xdr:col>10</xdr:col>
      <xdr:colOff>604792</xdr:colOff>
      <xdr:row>49</xdr:row>
      <xdr:rowOff>129101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590550"/>
          <a:ext cx="6072142" cy="81205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9524</xdr:rowOff>
    </xdr:from>
    <xdr:to>
      <xdr:col>15</xdr:col>
      <xdr:colOff>0</xdr:colOff>
      <xdr:row>27</xdr:row>
      <xdr:rowOff>190499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aterdata.usgs.gov/nwis/dv/?site_no=11261100&amp;agency_cd=USGS&amp;amp;referred_module=sw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aterdata.usgs.gov/nwis/dv/?site_no=11273400&amp;agency_cd=USGS&amp;amp;referred_module=sw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aterdata.usgs.gov/nwis/dv/?site_no=11261500&amp;agency_cd=USGS&amp;amp;referred_module=sw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aterdata.usgs.gov/nwis/dv/?site_no=11274550&amp;agency_cd=USGS&amp;amp;referred_module=sw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aterdata.usgs.gov/nwis/dv/?site_no=11262900&amp;agency_cd=USGS&amp;amp;referred_module=sw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53"/>
  <sheetViews>
    <sheetView topLeftCell="A28" zoomScaleNormal="100" workbookViewId="0">
      <selection activeCell="I17" sqref="I17"/>
    </sheetView>
  </sheetViews>
  <sheetFormatPr defaultRowHeight="15" x14ac:dyDescent="0.25"/>
  <cols>
    <col min="1" max="1" width="8.7109375" customWidth="1"/>
    <col min="2" max="2" width="110.7109375" customWidth="1"/>
    <col min="3" max="3" width="8.7109375" customWidth="1"/>
  </cols>
  <sheetData>
    <row r="1" spans="1:3" ht="5.25" customHeight="1" thickBot="1" x14ac:dyDescent="0.3">
      <c r="A1" s="399"/>
      <c r="B1" s="400"/>
    </row>
    <row r="2" spans="1:3" ht="30" customHeight="1" thickTop="1" x14ac:dyDescent="0.25">
      <c r="A2" s="401"/>
      <c r="B2" s="402"/>
      <c r="C2" s="403"/>
    </row>
    <row r="3" spans="1:3" ht="23.25" customHeight="1" x14ac:dyDescent="0.25">
      <c r="A3" s="404"/>
      <c r="B3" s="405"/>
      <c r="C3" s="406"/>
    </row>
    <row r="4" spans="1:3" ht="24" customHeight="1" x14ac:dyDescent="0.25">
      <c r="A4" s="404"/>
      <c r="B4" s="405"/>
      <c r="C4" s="406"/>
    </row>
    <row r="5" spans="1:3" ht="37.5" x14ac:dyDescent="0.25">
      <c r="A5" s="404"/>
      <c r="B5" s="405" t="s">
        <v>14</v>
      </c>
      <c r="C5" s="406"/>
    </row>
    <row r="6" spans="1:3" ht="37.5" x14ac:dyDescent="0.25">
      <c r="A6" s="404"/>
      <c r="B6" s="405" t="s">
        <v>15</v>
      </c>
      <c r="C6" s="406"/>
    </row>
    <row r="7" spans="1:3" ht="18" x14ac:dyDescent="0.25">
      <c r="A7" s="404"/>
      <c r="B7" s="407"/>
      <c r="C7" s="406"/>
    </row>
    <row r="8" spans="1:3" x14ac:dyDescent="0.25">
      <c r="A8" s="404"/>
      <c r="B8" s="408"/>
      <c r="C8" s="406"/>
    </row>
    <row r="9" spans="1:3" x14ac:dyDescent="0.25">
      <c r="A9" s="404"/>
      <c r="B9" s="408"/>
      <c r="C9" s="406"/>
    </row>
    <row r="10" spans="1:3" x14ac:dyDescent="0.25">
      <c r="A10" s="404"/>
      <c r="B10" s="408"/>
      <c r="C10" s="406"/>
    </row>
    <row r="11" spans="1:3" x14ac:dyDescent="0.25">
      <c r="A11" s="404"/>
      <c r="B11" s="408"/>
      <c r="C11" s="406"/>
    </row>
    <row r="12" spans="1:3" x14ac:dyDescent="0.25">
      <c r="A12" s="404"/>
      <c r="B12" s="408"/>
      <c r="C12" s="406"/>
    </row>
    <row r="13" spans="1:3" x14ac:dyDescent="0.25">
      <c r="A13" s="404"/>
      <c r="B13" s="408"/>
      <c r="C13" s="406"/>
    </row>
    <row r="14" spans="1:3" x14ac:dyDescent="0.25">
      <c r="A14" s="404"/>
      <c r="B14" s="408"/>
      <c r="C14" s="406"/>
    </row>
    <row r="15" spans="1:3" x14ac:dyDescent="0.25">
      <c r="A15" s="404"/>
      <c r="B15" s="408"/>
      <c r="C15" s="406"/>
    </row>
    <row r="16" spans="1:3" x14ac:dyDescent="0.25">
      <c r="A16" s="404"/>
      <c r="B16" s="408"/>
      <c r="C16" s="406"/>
    </row>
    <row r="17" spans="1:3" x14ac:dyDescent="0.25">
      <c r="A17" s="404"/>
      <c r="B17" s="408"/>
      <c r="C17" s="406"/>
    </row>
    <row r="18" spans="1:3" x14ac:dyDescent="0.25">
      <c r="A18" s="404"/>
      <c r="B18" s="408"/>
      <c r="C18" s="406"/>
    </row>
    <row r="19" spans="1:3" x14ac:dyDescent="0.25">
      <c r="A19" s="404"/>
      <c r="B19" s="408"/>
      <c r="C19" s="406"/>
    </row>
    <row r="20" spans="1:3" x14ac:dyDescent="0.25">
      <c r="A20" s="404"/>
      <c r="B20" s="408"/>
      <c r="C20" s="406"/>
    </row>
    <row r="21" spans="1:3" x14ac:dyDescent="0.25">
      <c r="A21" s="404"/>
      <c r="B21" s="408"/>
      <c r="C21" s="406"/>
    </row>
    <row r="22" spans="1:3" x14ac:dyDescent="0.25">
      <c r="A22" s="404"/>
      <c r="B22" s="408"/>
      <c r="C22" s="406"/>
    </row>
    <row r="23" spans="1:3" x14ac:dyDescent="0.25">
      <c r="A23" s="404"/>
      <c r="B23" s="408"/>
      <c r="C23" s="406"/>
    </row>
    <row r="24" spans="1:3" x14ac:dyDescent="0.25">
      <c r="A24" s="404"/>
      <c r="B24" s="409"/>
      <c r="C24" s="406"/>
    </row>
    <row r="25" spans="1:3" x14ac:dyDescent="0.25">
      <c r="A25" s="404"/>
      <c r="B25" s="410"/>
      <c r="C25" s="406"/>
    </row>
    <row r="26" spans="1:3" x14ac:dyDescent="0.25">
      <c r="A26" s="404"/>
      <c r="B26" s="410"/>
      <c r="C26" s="406"/>
    </row>
    <row r="27" spans="1:3" x14ac:dyDescent="0.25">
      <c r="A27" s="404"/>
      <c r="B27" s="409"/>
      <c r="C27" s="406"/>
    </row>
    <row r="28" spans="1:3" x14ac:dyDescent="0.25">
      <c r="A28" s="404"/>
      <c r="B28" s="410"/>
      <c r="C28" s="406"/>
    </row>
    <row r="29" spans="1:3" x14ac:dyDescent="0.25">
      <c r="A29" s="404"/>
      <c r="B29" s="409"/>
      <c r="C29" s="406"/>
    </row>
    <row r="30" spans="1:3" x14ac:dyDescent="0.25">
      <c r="A30" s="404"/>
      <c r="B30" s="410"/>
      <c r="C30" s="406"/>
    </row>
    <row r="31" spans="1:3" ht="92.25" customHeight="1" x14ac:dyDescent="0.25">
      <c r="A31" s="404"/>
      <c r="B31" s="410"/>
      <c r="C31" s="406"/>
    </row>
    <row r="32" spans="1:3" ht="21" customHeight="1" x14ac:dyDescent="0.25">
      <c r="A32" s="404"/>
      <c r="B32" s="411"/>
      <c r="C32" s="406"/>
    </row>
    <row r="33" spans="1:3" ht="23.25" x14ac:dyDescent="0.25">
      <c r="A33" s="404"/>
      <c r="B33" s="412"/>
      <c r="C33" s="406"/>
    </row>
    <row r="34" spans="1:3" x14ac:dyDescent="0.25">
      <c r="A34" s="404"/>
      <c r="B34" s="410"/>
      <c r="C34" s="406"/>
    </row>
    <row r="35" spans="1:3" x14ac:dyDescent="0.25">
      <c r="A35" s="404"/>
      <c r="B35" s="410"/>
      <c r="C35" s="406"/>
    </row>
    <row r="36" spans="1:3" ht="30" x14ac:dyDescent="0.25">
      <c r="A36" s="404"/>
      <c r="B36" s="413">
        <v>2017</v>
      </c>
      <c r="C36" s="406"/>
    </row>
    <row r="37" spans="1:3" ht="21.75" customHeight="1" x14ac:dyDescent="0.25">
      <c r="A37" s="404"/>
      <c r="B37" s="411"/>
      <c r="C37" s="406"/>
    </row>
    <row r="38" spans="1:3" ht="29.25" customHeight="1" x14ac:dyDescent="0.25">
      <c r="A38" s="404"/>
      <c r="B38" s="410"/>
      <c r="C38" s="406"/>
    </row>
    <row r="39" spans="1:3" x14ac:dyDescent="0.25">
      <c r="A39" s="404"/>
      <c r="B39" s="414"/>
      <c r="C39" s="406"/>
    </row>
    <row r="40" spans="1:3" ht="18" x14ac:dyDescent="0.25">
      <c r="A40" s="404"/>
      <c r="B40" s="415" t="s">
        <v>5</v>
      </c>
      <c r="C40" s="406"/>
    </row>
    <row r="41" spans="1:3" x14ac:dyDescent="0.25">
      <c r="A41" s="404"/>
      <c r="B41" s="416" t="s">
        <v>6</v>
      </c>
      <c r="C41" s="406"/>
    </row>
    <row r="42" spans="1:3" s="21" customFormat="1" x14ac:dyDescent="0.25">
      <c r="A42" s="404"/>
      <c r="B42" s="416" t="s">
        <v>7</v>
      </c>
      <c r="C42" s="406"/>
    </row>
    <row r="43" spans="1:3" s="21" customFormat="1" x14ac:dyDescent="0.25">
      <c r="A43" s="404"/>
      <c r="B43" s="416" t="s">
        <v>8</v>
      </c>
      <c r="C43" s="406"/>
    </row>
    <row r="44" spans="1:3" x14ac:dyDescent="0.25">
      <c r="A44" s="404"/>
      <c r="B44" s="416" t="s">
        <v>1</v>
      </c>
      <c r="C44" s="406"/>
    </row>
    <row r="45" spans="1:3" x14ac:dyDescent="0.25">
      <c r="A45" s="404"/>
      <c r="B45" s="416" t="s">
        <v>2</v>
      </c>
      <c r="C45" s="406"/>
    </row>
    <row r="46" spans="1:3" x14ac:dyDescent="0.25">
      <c r="A46" s="404"/>
      <c r="B46" s="416" t="s">
        <v>9</v>
      </c>
      <c r="C46" s="406"/>
    </row>
    <row r="47" spans="1:3" x14ac:dyDescent="0.25">
      <c r="A47" s="404"/>
      <c r="B47" s="416" t="s">
        <v>10</v>
      </c>
      <c r="C47" s="406"/>
    </row>
    <row r="48" spans="1:3" x14ac:dyDescent="0.25">
      <c r="A48" s="404"/>
      <c r="B48" s="416" t="s">
        <v>11</v>
      </c>
      <c r="C48" s="406"/>
    </row>
    <row r="49" spans="1:3" x14ac:dyDescent="0.25">
      <c r="A49" s="404"/>
      <c r="B49" s="416" t="s">
        <v>12</v>
      </c>
      <c r="C49" s="406"/>
    </row>
    <row r="50" spans="1:3" x14ac:dyDescent="0.25">
      <c r="A50" s="404"/>
      <c r="B50" s="417"/>
      <c r="C50" s="406"/>
    </row>
    <row r="51" spans="1:3" x14ac:dyDescent="0.25">
      <c r="A51" s="404"/>
      <c r="B51" s="417"/>
      <c r="C51" s="406"/>
    </row>
    <row r="52" spans="1:3" ht="15.75" thickBot="1" x14ac:dyDescent="0.3">
      <c r="A52" s="418"/>
      <c r="B52" s="419"/>
      <c r="C52" s="420"/>
    </row>
    <row r="53" spans="1:3" ht="15.75" thickTop="1" x14ac:dyDescent="0.25"/>
  </sheetData>
  <pageMargins left="0.7" right="0.7" top="0.75" bottom="0.75" header="0.3" footer="0.3"/>
  <pageSetup scale="7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>
    <pageSetUpPr fitToPage="1"/>
  </sheetPr>
  <dimension ref="A2:J60"/>
  <sheetViews>
    <sheetView zoomScaleNormal="100" workbookViewId="0">
      <pane xSplit="1" ySplit="6" topLeftCell="B7" activePane="bottomRight" state="frozen"/>
      <selection activeCell="B45" sqref="B45"/>
      <selection pane="topRight" activeCell="B45" sqref="B45"/>
      <selection pane="bottomLeft" activeCell="B45" sqref="B45"/>
      <selection pane="bottomRight" activeCell="L11" sqref="L11"/>
    </sheetView>
  </sheetViews>
  <sheetFormatPr defaultRowHeight="14.25" x14ac:dyDescent="0.2"/>
  <cols>
    <col min="1" max="1" width="18.7109375" style="154" customWidth="1"/>
    <col min="2" max="3" width="18.7109375" style="218" customWidth="1"/>
    <col min="4" max="4" width="18.7109375" style="112" customWidth="1"/>
    <col min="5" max="8" width="18.7109375" style="218" customWidth="1"/>
    <col min="9" max="9" width="18.7109375" style="218" hidden="1" customWidth="1"/>
    <col min="10" max="10" width="9.28515625" style="218" bestFit="1" customWidth="1"/>
    <col min="11" max="16384" width="9.140625" style="218"/>
  </cols>
  <sheetData>
    <row r="2" spans="1:9" ht="15" x14ac:dyDescent="0.25">
      <c r="A2" s="224" t="s">
        <v>115</v>
      </c>
    </row>
    <row r="3" spans="1:9" ht="15" x14ac:dyDescent="0.2">
      <c r="A3" s="562" t="s">
        <v>49</v>
      </c>
      <c r="B3" s="561" t="s">
        <v>83</v>
      </c>
      <c r="C3" s="561"/>
      <c r="D3" s="561"/>
      <c r="E3" s="561"/>
      <c r="F3" s="561"/>
      <c r="G3" s="561" t="s">
        <v>71</v>
      </c>
      <c r="H3" s="561" t="s">
        <v>84</v>
      </c>
      <c r="I3" s="561" t="s">
        <v>85</v>
      </c>
    </row>
    <row r="4" spans="1:9" ht="60" customHeight="1" x14ac:dyDescent="0.2">
      <c r="A4" s="562"/>
      <c r="B4" s="219" t="s">
        <v>86</v>
      </c>
      <c r="C4" s="219" t="s">
        <v>87</v>
      </c>
      <c r="D4" s="103" t="s">
        <v>52</v>
      </c>
      <c r="E4" s="219" t="s">
        <v>51</v>
      </c>
      <c r="F4" s="219" t="s">
        <v>88</v>
      </c>
      <c r="G4" s="561"/>
      <c r="H4" s="561"/>
      <c r="I4" s="561"/>
    </row>
    <row r="5" spans="1:9" ht="15" x14ac:dyDescent="0.2">
      <c r="A5" s="225" t="s">
        <v>54</v>
      </c>
      <c r="B5" s="220" t="s">
        <v>81</v>
      </c>
      <c r="C5" s="220" t="s">
        <v>81</v>
      </c>
      <c r="D5" s="104" t="s">
        <v>81</v>
      </c>
      <c r="E5" s="220" t="s">
        <v>81</v>
      </c>
      <c r="F5" s="220" t="s">
        <v>81</v>
      </c>
      <c r="G5" s="220" t="s">
        <v>81</v>
      </c>
      <c r="H5" s="220" t="s">
        <v>81</v>
      </c>
      <c r="I5" s="220" t="s">
        <v>81</v>
      </c>
    </row>
    <row r="6" spans="1:9" ht="15" x14ac:dyDescent="0.2">
      <c r="A6" s="252" t="s">
        <v>57</v>
      </c>
      <c r="B6" s="220" t="s">
        <v>61</v>
      </c>
      <c r="C6" s="220" t="s">
        <v>89</v>
      </c>
      <c r="D6" s="104" t="s">
        <v>60</v>
      </c>
      <c r="E6" s="220" t="s">
        <v>59</v>
      </c>
      <c r="F6" s="220" t="s">
        <v>90</v>
      </c>
      <c r="G6" s="220" t="s">
        <v>62</v>
      </c>
      <c r="H6" s="220" t="s">
        <v>61</v>
      </c>
      <c r="I6" s="220" t="s">
        <v>62</v>
      </c>
    </row>
    <row r="7" spans="1:9" x14ac:dyDescent="0.2">
      <c r="A7" s="253">
        <v>42738</v>
      </c>
      <c r="B7" s="333"/>
      <c r="C7" s="350"/>
      <c r="D7" s="350"/>
      <c r="E7" s="350"/>
      <c r="F7" s="350"/>
      <c r="G7" s="350"/>
      <c r="H7" s="350"/>
      <c r="I7" s="348"/>
    </row>
    <row r="8" spans="1:9" x14ac:dyDescent="0.2">
      <c r="A8" s="254">
        <v>42747</v>
      </c>
      <c r="B8" s="203">
        <v>9</v>
      </c>
      <c r="C8" s="207">
        <v>7.79</v>
      </c>
      <c r="D8" s="108">
        <v>1255</v>
      </c>
      <c r="E8" s="207">
        <v>13.39</v>
      </c>
      <c r="F8" s="72">
        <v>68.099999999999994</v>
      </c>
      <c r="G8" s="207" t="s">
        <v>186</v>
      </c>
      <c r="H8" s="72">
        <v>1.1000000000000001</v>
      </c>
      <c r="I8" s="351"/>
    </row>
    <row r="9" spans="1:9" x14ac:dyDescent="0.2">
      <c r="A9" s="254">
        <v>42754</v>
      </c>
      <c r="B9" s="331"/>
      <c r="C9" s="339"/>
      <c r="D9" s="339"/>
      <c r="E9" s="339"/>
      <c r="F9" s="339"/>
      <c r="G9" s="339"/>
      <c r="H9" s="339"/>
      <c r="I9" s="351"/>
    </row>
    <row r="10" spans="1:9" x14ac:dyDescent="0.2">
      <c r="A10" s="254">
        <v>42761</v>
      </c>
      <c r="B10" s="203">
        <v>12.7</v>
      </c>
      <c r="C10" s="207">
        <v>7.81</v>
      </c>
      <c r="D10" s="108">
        <v>802</v>
      </c>
      <c r="E10" s="207">
        <v>11.14</v>
      </c>
      <c r="F10" s="72">
        <v>67.8</v>
      </c>
      <c r="G10" s="207" t="s">
        <v>186</v>
      </c>
      <c r="H10" s="72">
        <v>0.7</v>
      </c>
      <c r="I10" s="351"/>
    </row>
    <row r="11" spans="1:9" x14ac:dyDescent="0.2">
      <c r="A11" s="254">
        <v>42768</v>
      </c>
      <c r="B11" s="203">
        <v>10.199999999999999</v>
      </c>
      <c r="C11" s="207">
        <v>7.92</v>
      </c>
      <c r="D11" s="108">
        <v>1555</v>
      </c>
      <c r="E11" s="207">
        <v>13.43</v>
      </c>
      <c r="F11" s="72">
        <v>39.700000000000003</v>
      </c>
      <c r="G11" s="207">
        <v>0.40600000000000003</v>
      </c>
      <c r="H11" s="72">
        <v>1.1000000000000001</v>
      </c>
      <c r="I11" s="351"/>
    </row>
    <row r="12" spans="1:9" x14ac:dyDescent="0.2">
      <c r="A12" s="254">
        <v>42775</v>
      </c>
      <c r="B12" s="203">
        <v>5.6</v>
      </c>
      <c r="C12" s="207">
        <v>7.3</v>
      </c>
      <c r="D12" s="108">
        <v>1182</v>
      </c>
      <c r="E12" s="207">
        <v>14.94</v>
      </c>
      <c r="F12" s="72">
        <v>117</v>
      </c>
      <c r="G12" s="207" t="s">
        <v>186</v>
      </c>
      <c r="H12" s="72">
        <v>1</v>
      </c>
      <c r="I12" s="351"/>
    </row>
    <row r="13" spans="1:9" x14ac:dyDescent="0.2">
      <c r="A13" s="254">
        <v>42783</v>
      </c>
      <c r="B13" s="331"/>
      <c r="C13" s="339"/>
      <c r="D13" s="339"/>
      <c r="E13" s="339"/>
      <c r="F13" s="339"/>
      <c r="G13" s="339"/>
      <c r="H13" s="339"/>
      <c r="I13" s="351"/>
    </row>
    <row r="14" spans="1:9" x14ac:dyDescent="0.2">
      <c r="A14" s="254">
        <v>42789</v>
      </c>
      <c r="B14" s="203">
        <v>10.46</v>
      </c>
      <c r="C14" s="72">
        <v>7.98</v>
      </c>
      <c r="D14" s="59">
        <v>780</v>
      </c>
      <c r="E14" s="72">
        <v>13.34</v>
      </c>
      <c r="F14" s="72">
        <v>87.2</v>
      </c>
      <c r="G14" s="207">
        <v>0.43099999999999999</v>
      </c>
      <c r="H14" s="72">
        <v>0.63</v>
      </c>
      <c r="I14" s="351"/>
    </row>
    <row r="15" spans="1:9" x14ac:dyDescent="0.2">
      <c r="A15" s="254">
        <v>42797</v>
      </c>
      <c r="B15" s="331"/>
      <c r="C15" s="339"/>
      <c r="D15" s="339"/>
      <c r="E15" s="339"/>
      <c r="F15" s="339"/>
      <c r="G15" s="339"/>
      <c r="H15" s="339"/>
      <c r="I15" s="351"/>
    </row>
    <row r="16" spans="1:9" x14ac:dyDescent="0.2">
      <c r="A16" s="254">
        <v>42804</v>
      </c>
      <c r="B16" s="203">
        <v>10.7</v>
      </c>
      <c r="C16" s="207">
        <v>7.86</v>
      </c>
      <c r="D16" s="108">
        <v>1773</v>
      </c>
      <c r="E16" s="207">
        <v>18.010000000000002</v>
      </c>
      <c r="F16" s="72">
        <v>52.6</v>
      </c>
      <c r="G16" s="207">
        <v>0.63200000000000001</v>
      </c>
      <c r="H16" s="72">
        <v>1.4</v>
      </c>
      <c r="I16" s="351"/>
    </row>
    <row r="17" spans="1:10" x14ac:dyDescent="0.2">
      <c r="A17" s="254">
        <v>42809</v>
      </c>
      <c r="B17" s="203">
        <v>12.2</v>
      </c>
      <c r="C17" s="207">
        <v>8.14</v>
      </c>
      <c r="D17" s="108">
        <v>2000</v>
      </c>
      <c r="E17" s="207">
        <v>24.2</v>
      </c>
      <c r="F17" s="72">
        <v>31.6</v>
      </c>
      <c r="G17" s="207">
        <v>0.54200000000000004</v>
      </c>
      <c r="H17" s="72">
        <v>1.8</v>
      </c>
      <c r="I17" s="351"/>
    </row>
    <row r="18" spans="1:10" x14ac:dyDescent="0.2">
      <c r="A18" s="254">
        <v>42818</v>
      </c>
      <c r="B18" s="331"/>
      <c r="C18" s="339"/>
      <c r="D18" s="339"/>
      <c r="E18" s="339"/>
      <c r="F18" s="339"/>
      <c r="G18" s="339"/>
      <c r="H18" s="339"/>
      <c r="I18" s="351"/>
    </row>
    <row r="19" spans="1:10" x14ac:dyDescent="0.2">
      <c r="A19" s="254">
        <v>42824</v>
      </c>
      <c r="B19" s="203">
        <v>10.3</v>
      </c>
      <c r="C19" s="207">
        <v>7.1</v>
      </c>
      <c r="D19" s="108">
        <v>1764</v>
      </c>
      <c r="E19" s="207">
        <v>18.2</v>
      </c>
      <c r="F19" s="72">
        <v>37.299999999999997</v>
      </c>
      <c r="G19" s="207">
        <v>0.41799999999999998</v>
      </c>
      <c r="H19" s="72">
        <v>1.6</v>
      </c>
      <c r="I19" s="351"/>
    </row>
    <row r="20" spans="1:10" x14ac:dyDescent="0.2">
      <c r="A20" s="10">
        <v>42832</v>
      </c>
      <c r="B20" s="331"/>
      <c r="C20" s="339"/>
      <c r="D20" s="339"/>
      <c r="E20" s="339"/>
      <c r="F20" s="339"/>
      <c r="G20" s="339"/>
      <c r="H20" s="338"/>
      <c r="I20" s="351"/>
    </row>
    <row r="21" spans="1:10" x14ac:dyDescent="0.2">
      <c r="A21" s="254">
        <v>42839</v>
      </c>
      <c r="B21" s="203">
        <v>9.8000000000000007</v>
      </c>
      <c r="C21" s="207">
        <v>7.74</v>
      </c>
      <c r="D21" s="108">
        <v>1889</v>
      </c>
      <c r="E21" s="207">
        <v>16.32</v>
      </c>
      <c r="F21" s="72">
        <v>64.2</v>
      </c>
      <c r="G21" s="207">
        <v>0.47799999999999998</v>
      </c>
      <c r="H21" s="72">
        <v>2</v>
      </c>
      <c r="I21" s="351"/>
      <c r="J21" s="269"/>
    </row>
    <row r="22" spans="1:10" x14ac:dyDescent="0.2">
      <c r="A22" s="254">
        <v>42846</v>
      </c>
      <c r="B22" s="203">
        <v>10.3</v>
      </c>
      <c r="C22" s="207">
        <v>7.69</v>
      </c>
      <c r="D22" s="108">
        <v>1704</v>
      </c>
      <c r="E22" s="207">
        <v>18.98</v>
      </c>
      <c r="F22" s="72">
        <v>67.7</v>
      </c>
      <c r="G22" s="207">
        <v>0.56200000000000006</v>
      </c>
      <c r="H22" s="72">
        <v>1.7</v>
      </c>
      <c r="I22" s="351"/>
      <c r="J22" s="269"/>
    </row>
    <row r="23" spans="1:10" x14ac:dyDescent="0.2">
      <c r="A23" s="254">
        <v>42851</v>
      </c>
      <c r="B23" s="203">
        <v>9.1</v>
      </c>
      <c r="C23" s="207">
        <v>8.1199999999999992</v>
      </c>
      <c r="D23" s="108">
        <v>2193</v>
      </c>
      <c r="E23" s="207">
        <v>19.649999999999999</v>
      </c>
      <c r="F23" s="72">
        <v>38.299999999999997</v>
      </c>
      <c r="G23" s="207">
        <v>0.504</v>
      </c>
      <c r="H23" s="72">
        <v>1.8</v>
      </c>
      <c r="I23" s="351"/>
      <c r="J23" s="269"/>
    </row>
    <row r="24" spans="1:10" x14ac:dyDescent="0.2">
      <c r="A24" s="258">
        <v>42859</v>
      </c>
      <c r="B24" s="203">
        <v>8.8000000000000007</v>
      </c>
      <c r="C24" s="207">
        <v>7.93</v>
      </c>
      <c r="D24" s="108">
        <v>1995</v>
      </c>
      <c r="E24" s="207">
        <v>28.02</v>
      </c>
      <c r="F24" s="72">
        <v>43.4</v>
      </c>
      <c r="G24" s="207">
        <v>0.45300000000000001</v>
      </c>
      <c r="H24" s="72">
        <v>1.8</v>
      </c>
      <c r="I24" s="351"/>
      <c r="J24" s="269"/>
    </row>
    <row r="25" spans="1:10" x14ac:dyDescent="0.2">
      <c r="A25" s="254">
        <v>42867</v>
      </c>
      <c r="B25" s="203">
        <v>10</v>
      </c>
      <c r="C25" s="207">
        <v>7.67</v>
      </c>
      <c r="D25" s="108">
        <v>1801</v>
      </c>
      <c r="E25" s="207">
        <v>19.760000000000002</v>
      </c>
      <c r="F25" s="72">
        <v>76.8</v>
      </c>
      <c r="G25" s="207">
        <v>0.48099999999999998</v>
      </c>
      <c r="H25" s="72">
        <v>1.7</v>
      </c>
      <c r="I25" s="351"/>
      <c r="J25" s="269"/>
    </row>
    <row r="26" spans="1:10" x14ac:dyDescent="0.2">
      <c r="A26" s="254">
        <v>42873</v>
      </c>
      <c r="B26" s="203">
        <v>8.1</v>
      </c>
      <c r="C26" s="207">
        <v>7.67</v>
      </c>
      <c r="D26" s="108">
        <v>935</v>
      </c>
      <c r="E26" s="207">
        <v>17.71</v>
      </c>
      <c r="F26" s="72">
        <v>78</v>
      </c>
      <c r="G26" s="207">
        <v>0.53</v>
      </c>
      <c r="H26" s="72">
        <v>0.75</v>
      </c>
      <c r="I26" s="351"/>
      <c r="J26" s="269"/>
    </row>
    <row r="27" spans="1:10" x14ac:dyDescent="0.2">
      <c r="A27" s="254">
        <v>42880</v>
      </c>
      <c r="B27" s="203">
        <v>5.9</v>
      </c>
      <c r="C27" s="207">
        <v>7.82</v>
      </c>
      <c r="D27" s="108">
        <v>1098</v>
      </c>
      <c r="E27" s="207">
        <v>22.8</v>
      </c>
      <c r="F27" s="72">
        <v>81.5</v>
      </c>
      <c r="G27" s="207" t="s">
        <v>186</v>
      </c>
      <c r="H27" s="72">
        <v>0.82</v>
      </c>
      <c r="I27" s="351"/>
      <c r="J27" s="269"/>
    </row>
    <row r="28" spans="1:10" x14ac:dyDescent="0.2">
      <c r="A28" s="254">
        <v>42887</v>
      </c>
      <c r="B28" s="203">
        <v>8.6999999999999993</v>
      </c>
      <c r="C28" s="207">
        <v>6</v>
      </c>
      <c r="D28" s="108">
        <v>756</v>
      </c>
      <c r="E28" s="207">
        <v>25.4</v>
      </c>
      <c r="F28" s="72">
        <v>110</v>
      </c>
      <c r="G28" s="207">
        <v>0.496</v>
      </c>
      <c r="H28" s="72">
        <v>0.6</v>
      </c>
      <c r="I28" s="351"/>
      <c r="J28" s="269"/>
    </row>
    <row r="29" spans="1:10" x14ac:dyDescent="0.2">
      <c r="A29" s="254">
        <v>42895</v>
      </c>
      <c r="B29" s="203">
        <v>4.4000000000000004</v>
      </c>
      <c r="C29" s="207">
        <v>7</v>
      </c>
      <c r="D29" s="108">
        <v>1084</v>
      </c>
      <c r="E29" s="207">
        <v>22.7</v>
      </c>
      <c r="F29" s="72">
        <v>85.4</v>
      </c>
      <c r="G29" s="207">
        <v>0.45</v>
      </c>
      <c r="H29" s="72">
        <v>1</v>
      </c>
      <c r="I29" s="351"/>
      <c r="J29" s="269"/>
    </row>
    <row r="30" spans="1:10" x14ac:dyDescent="0.2">
      <c r="A30" s="254">
        <v>42899</v>
      </c>
      <c r="B30" s="203">
        <v>9.6999999999999993</v>
      </c>
      <c r="C30" s="207">
        <v>8</v>
      </c>
      <c r="D30" s="108">
        <v>1115</v>
      </c>
      <c r="E30" s="207">
        <v>22.3</v>
      </c>
      <c r="F30" s="72">
        <v>65</v>
      </c>
      <c r="G30" s="207">
        <v>0.85799999999999998</v>
      </c>
      <c r="H30" s="72">
        <v>1</v>
      </c>
      <c r="I30" s="351"/>
      <c r="J30" s="269"/>
    </row>
    <row r="31" spans="1:10" x14ac:dyDescent="0.2">
      <c r="A31" s="254">
        <v>42906</v>
      </c>
      <c r="B31" s="203">
        <v>7.7</v>
      </c>
      <c r="C31" s="207">
        <v>7.8</v>
      </c>
      <c r="D31" s="108">
        <v>732</v>
      </c>
      <c r="E31" s="207">
        <v>29.2</v>
      </c>
      <c r="F31" s="72">
        <v>113</v>
      </c>
      <c r="G31" s="207">
        <v>0.74099999999999999</v>
      </c>
      <c r="H31" s="72">
        <v>0.65</v>
      </c>
      <c r="I31" s="351"/>
      <c r="J31" s="269"/>
    </row>
    <row r="32" spans="1:10" x14ac:dyDescent="0.2">
      <c r="A32" s="254">
        <v>42913</v>
      </c>
      <c r="B32" s="203">
        <v>7.6</v>
      </c>
      <c r="C32" s="207">
        <v>7.8</v>
      </c>
      <c r="D32" s="108">
        <v>1983</v>
      </c>
      <c r="E32" s="207">
        <v>26</v>
      </c>
      <c r="F32" s="72">
        <v>49.5</v>
      </c>
      <c r="G32" s="207" t="s">
        <v>186</v>
      </c>
      <c r="H32" s="72">
        <v>1.5</v>
      </c>
      <c r="I32" s="351"/>
      <c r="J32" s="269"/>
    </row>
    <row r="33" spans="1:9" x14ac:dyDescent="0.2">
      <c r="A33" s="254">
        <v>42921</v>
      </c>
      <c r="B33" s="203">
        <v>7.9</v>
      </c>
      <c r="C33" s="207">
        <v>7.9</v>
      </c>
      <c r="D33" s="108">
        <v>2468</v>
      </c>
      <c r="E33" s="207">
        <v>25.4</v>
      </c>
      <c r="F33" s="72">
        <v>80.5</v>
      </c>
      <c r="G33" s="207" t="s">
        <v>186</v>
      </c>
      <c r="H33" s="72">
        <v>2</v>
      </c>
      <c r="I33" s="351"/>
    </row>
    <row r="34" spans="1:9" x14ac:dyDescent="0.2">
      <c r="A34" s="254">
        <v>42928</v>
      </c>
      <c r="B34" s="203">
        <v>11</v>
      </c>
      <c r="C34" s="207">
        <v>8.1999999999999993</v>
      </c>
      <c r="D34" s="108">
        <v>2659</v>
      </c>
      <c r="E34" s="207">
        <v>24.6</v>
      </c>
      <c r="F34" s="72">
        <v>48.7</v>
      </c>
      <c r="G34" s="207">
        <v>0.46100000000000002</v>
      </c>
      <c r="H34" s="72">
        <v>2.1</v>
      </c>
      <c r="I34" s="351"/>
    </row>
    <row r="35" spans="1:9" x14ac:dyDescent="0.2">
      <c r="A35" s="254">
        <v>42934</v>
      </c>
      <c r="B35" s="203">
        <v>11.4</v>
      </c>
      <c r="C35" s="207">
        <v>8</v>
      </c>
      <c r="D35" s="108">
        <v>2222</v>
      </c>
      <c r="E35" s="207">
        <v>23.8</v>
      </c>
      <c r="F35" s="72">
        <v>55.3</v>
      </c>
      <c r="G35" s="207">
        <v>0.497</v>
      </c>
      <c r="H35" s="72">
        <v>2.1</v>
      </c>
      <c r="I35" s="351"/>
    </row>
    <row r="36" spans="1:9" x14ac:dyDescent="0.2">
      <c r="A36" s="254">
        <v>42943</v>
      </c>
      <c r="B36" s="135">
        <v>8</v>
      </c>
      <c r="C36" s="23">
        <v>7.7</v>
      </c>
      <c r="D36" s="106">
        <v>1394</v>
      </c>
      <c r="E36" s="23">
        <v>24.5</v>
      </c>
      <c r="F36" s="23">
        <v>72.7</v>
      </c>
      <c r="G36" s="23">
        <v>0.60899999999999999</v>
      </c>
      <c r="H36" s="23">
        <v>1.5</v>
      </c>
      <c r="I36" s="351"/>
    </row>
    <row r="37" spans="1:9" x14ac:dyDescent="0.2">
      <c r="A37" s="254">
        <v>42948</v>
      </c>
      <c r="B37" s="203">
        <v>8.6</v>
      </c>
      <c r="C37" s="207">
        <v>8.1999999999999993</v>
      </c>
      <c r="D37" s="108">
        <v>1567</v>
      </c>
      <c r="E37" s="207">
        <v>25.1</v>
      </c>
      <c r="F37" s="72">
        <v>78.099999999999994</v>
      </c>
      <c r="G37" s="207">
        <v>0.48599999999999999</v>
      </c>
      <c r="H37" s="72">
        <v>1.3</v>
      </c>
      <c r="I37" s="351"/>
    </row>
    <row r="38" spans="1:9" x14ac:dyDescent="0.2">
      <c r="A38" s="254">
        <v>42955</v>
      </c>
      <c r="B38" s="203">
        <v>11.8</v>
      </c>
      <c r="C38" s="207">
        <v>7.9</v>
      </c>
      <c r="D38" s="108">
        <v>1657</v>
      </c>
      <c r="E38" s="207">
        <v>22.8</v>
      </c>
      <c r="F38" s="72">
        <v>117</v>
      </c>
      <c r="G38" s="207">
        <v>0.63</v>
      </c>
      <c r="H38" s="72">
        <v>1.4</v>
      </c>
      <c r="I38" s="351"/>
    </row>
    <row r="39" spans="1:9" x14ac:dyDescent="0.2">
      <c r="A39" s="254">
        <v>42962</v>
      </c>
      <c r="B39" s="203">
        <v>5.6</v>
      </c>
      <c r="C39" s="207">
        <v>8</v>
      </c>
      <c r="D39" s="108">
        <v>918</v>
      </c>
      <c r="E39" s="207">
        <v>22.6</v>
      </c>
      <c r="F39" s="72">
        <v>85.6</v>
      </c>
      <c r="G39" s="207" t="s">
        <v>186</v>
      </c>
      <c r="H39" s="72">
        <v>0.78</v>
      </c>
      <c r="I39" s="351"/>
    </row>
    <row r="40" spans="1:9" x14ac:dyDescent="0.2">
      <c r="A40" s="254">
        <v>42971</v>
      </c>
      <c r="B40" s="357"/>
      <c r="C40" s="207">
        <v>8.3000000000000007</v>
      </c>
      <c r="D40" s="108">
        <v>539</v>
      </c>
      <c r="E40" s="207">
        <v>26.2</v>
      </c>
      <c r="F40" s="327"/>
      <c r="G40" s="207">
        <v>0.58399999999999996</v>
      </c>
      <c r="H40" s="72">
        <v>0.39</v>
      </c>
      <c r="I40" s="351"/>
    </row>
    <row r="41" spans="1:9" x14ac:dyDescent="0.2">
      <c r="A41" s="254">
        <v>42979</v>
      </c>
      <c r="B41" s="203">
        <v>11.2</v>
      </c>
      <c r="C41" s="207">
        <v>8.3000000000000007</v>
      </c>
      <c r="D41" s="108">
        <v>1355</v>
      </c>
      <c r="E41" s="207">
        <v>25</v>
      </c>
      <c r="F41" s="72">
        <v>22.4</v>
      </c>
      <c r="G41" s="207" t="s">
        <v>186</v>
      </c>
      <c r="H41" s="72">
        <v>0.93</v>
      </c>
      <c r="I41" s="351"/>
    </row>
    <row r="42" spans="1:9" x14ac:dyDescent="0.2">
      <c r="A42" s="254">
        <v>42986</v>
      </c>
      <c r="B42" s="203">
        <v>10.199999999999999</v>
      </c>
      <c r="C42" s="207">
        <v>7.7</v>
      </c>
      <c r="D42" s="108">
        <v>498</v>
      </c>
      <c r="E42" s="207">
        <v>23.6</v>
      </c>
      <c r="F42" s="72">
        <v>55.4</v>
      </c>
      <c r="G42" s="207" t="s">
        <v>186</v>
      </c>
      <c r="H42" s="72">
        <v>0.32</v>
      </c>
      <c r="I42" s="351"/>
    </row>
    <row r="43" spans="1:9" x14ac:dyDescent="0.2">
      <c r="A43" s="254">
        <v>42993</v>
      </c>
      <c r="B43" s="380"/>
      <c r="C43" s="207">
        <v>8.1</v>
      </c>
      <c r="D43" s="108">
        <v>532</v>
      </c>
      <c r="E43" s="207">
        <v>23.7</v>
      </c>
      <c r="F43" s="72">
        <v>68.2</v>
      </c>
      <c r="G43" s="207" t="s">
        <v>186</v>
      </c>
      <c r="H43" s="72">
        <v>0.32</v>
      </c>
      <c r="I43" s="351"/>
    </row>
    <row r="44" spans="1:9" x14ac:dyDescent="0.2">
      <c r="A44" s="254">
        <v>43000</v>
      </c>
      <c r="B44" s="203">
        <v>11.1</v>
      </c>
      <c r="C44" s="207">
        <v>7.72</v>
      </c>
      <c r="D44" s="108">
        <v>377</v>
      </c>
      <c r="E44" s="207">
        <v>20.61</v>
      </c>
      <c r="F44" s="72">
        <v>51.8</v>
      </c>
      <c r="G44" s="207" t="s">
        <v>186</v>
      </c>
      <c r="H44" s="72">
        <v>0.21</v>
      </c>
      <c r="I44" s="351"/>
    </row>
    <row r="45" spans="1:9" x14ac:dyDescent="0.2">
      <c r="A45" s="254">
        <v>43004</v>
      </c>
      <c r="B45" s="505"/>
      <c r="C45" s="339"/>
      <c r="D45" s="110"/>
      <c r="E45" s="327"/>
      <c r="F45" s="327"/>
      <c r="G45" s="327"/>
      <c r="H45" s="357"/>
      <c r="I45" s="351"/>
    </row>
    <row r="46" spans="1:9" x14ac:dyDescent="0.2">
      <c r="A46" s="254">
        <v>43014</v>
      </c>
      <c r="B46" s="203">
        <v>5.29</v>
      </c>
      <c r="C46" s="207">
        <v>7.59</v>
      </c>
      <c r="D46" s="108">
        <v>876</v>
      </c>
      <c r="E46" s="207">
        <v>20.58</v>
      </c>
      <c r="F46" s="72">
        <v>29.8</v>
      </c>
      <c r="G46" s="207" t="s">
        <v>186</v>
      </c>
      <c r="H46" s="72">
        <v>0.6</v>
      </c>
      <c r="I46" s="351"/>
    </row>
    <row r="47" spans="1:9" x14ac:dyDescent="0.2">
      <c r="A47" s="254">
        <v>43021</v>
      </c>
      <c r="B47" s="357"/>
      <c r="C47" s="207">
        <v>7.61</v>
      </c>
      <c r="D47" s="108">
        <v>831</v>
      </c>
      <c r="E47" s="207">
        <v>17.399999999999999</v>
      </c>
      <c r="F47" s="72">
        <v>20</v>
      </c>
      <c r="G47" s="207" t="s">
        <v>186</v>
      </c>
      <c r="H47" s="72">
        <v>0.56999999999999995</v>
      </c>
      <c r="I47" s="351"/>
    </row>
    <row r="48" spans="1:9" x14ac:dyDescent="0.2">
      <c r="A48" s="254">
        <v>43027</v>
      </c>
      <c r="B48" s="327"/>
      <c r="C48" s="339"/>
      <c r="D48" s="110"/>
      <c r="E48" s="327"/>
      <c r="F48" s="327"/>
      <c r="G48" s="327"/>
      <c r="H48" s="357"/>
      <c r="I48" s="351"/>
    </row>
    <row r="49" spans="1:9" x14ac:dyDescent="0.2">
      <c r="A49" s="254">
        <v>43035</v>
      </c>
      <c r="B49" s="203">
        <v>6.43</v>
      </c>
      <c r="C49" s="72">
        <v>7.4</v>
      </c>
      <c r="D49" s="108">
        <v>865</v>
      </c>
      <c r="E49" s="207">
        <v>10.78</v>
      </c>
      <c r="F49" s="72">
        <v>11.7</v>
      </c>
      <c r="G49" s="207" t="s">
        <v>186</v>
      </c>
      <c r="H49" s="72">
        <v>0.61</v>
      </c>
      <c r="I49" s="351"/>
    </row>
    <row r="50" spans="1:9" x14ac:dyDescent="0.2">
      <c r="A50" s="254">
        <v>43039</v>
      </c>
      <c r="B50" s="203">
        <v>9.3000000000000007</v>
      </c>
      <c r="C50" s="72">
        <v>7.4</v>
      </c>
      <c r="D50" s="108">
        <v>1010</v>
      </c>
      <c r="E50" s="207">
        <v>16.8</v>
      </c>
      <c r="F50" s="72">
        <v>76.400000000000006</v>
      </c>
      <c r="G50" s="207" t="s">
        <v>186</v>
      </c>
      <c r="H50" s="72">
        <v>0.64</v>
      </c>
      <c r="I50" s="351"/>
    </row>
    <row r="51" spans="1:9" x14ac:dyDescent="0.2">
      <c r="A51" s="254">
        <v>43046</v>
      </c>
      <c r="B51" s="203">
        <v>12.01</v>
      </c>
      <c r="C51" s="72">
        <v>7.53</v>
      </c>
      <c r="D51" s="108">
        <v>868</v>
      </c>
      <c r="E51" s="207">
        <v>13.93</v>
      </c>
      <c r="F51" s="72">
        <v>36.700000000000003</v>
      </c>
      <c r="G51" s="207" t="s">
        <v>186</v>
      </c>
      <c r="H51" s="72">
        <v>0.63</v>
      </c>
      <c r="I51" s="351"/>
    </row>
    <row r="52" spans="1:9" x14ac:dyDescent="0.2">
      <c r="A52" s="254">
        <v>43056</v>
      </c>
      <c r="B52" s="203">
        <v>9.48</v>
      </c>
      <c r="C52" s="207">
        <v>7.49</v>
      </c>
      <c r="D52" s="108">
        <v>982</v>
      </c>
      <c r="E52" s="207">
        <v>16.27</v>
      </c>
      <c r="F52" s="72">
        <v>19.2</v>
      </c>
      <c r="G52" s="207" t="s">
        <v>186</v>
      </c>
      <c r="H52" s="72">
        <v>0.72</v>
      </c>
      <c r="I52" s="351"/>
    </row>
    <row r="53" spans="1:9" x14ac:dyDescent="0.2">
      <c r="A53" s="254">
        <v>43061</v>
      </c>
      <c r="B53" s="203">
        <v>10.91</v>
      </c>
      <c r="C53" s="207">
        <v>7.55</v>
      </c>
      <c r="D53" s="108">
        <v>926</v>
      </c>
      <c r="E53" s="207">
        <v>14.5</v>
      </c>
      <c r="F53" s="72">
        <v>20</v>
      </c>
      <c r="G53" s="207" t="s">
        <v>186</v>
      </c>
      <c r="H53" s="72">
        <v>0.77</v>
      </c>
      <c r="I53" s="351"/>
    </row>
    <row r="54" spans="1:9" x14ac:dyDescent="0.2">
      <c r="A54" s="258">
        <f>+A53+7</f>
        <v>43068</v>
      </c>
      <c r="B54" s="357"/>
      <c r="C54" s="207">
        <v>7.75</v>
      </c>
      <c r="D54" s="108">
        <v>1077</v>
      </c>
      <c r="E54" s="207">
        <v>13.09</v>
      </c>
      <c r="F54" s="72">
        <v>16.7</v>
      </c>
      <c r="G54" s="207" t="s">
        <v>186</v>
      </c>
      <c r="H54" s="72">
        <v>0.91</v>
      </c>
      <c r="I54" s="351"/>
    </row>
    <row r="55" spans="1:9" x14ac:dyDescent="0.2">
      <c r="A55" s="258">
        <v>43076</v>
      </c>
      <c r="B55" s="203">
        <v>14</v>
      </c>
      <c r="C55" s="207">
        <v>7.97</v>
      </c>
      <c r="D55" s="108">
        <v>1299</v>
      </c>
      <c r="E55" s="207">
        <v>9.85</v>
      </c>
      <c r="F55" s="72">
        <v>12.7</v>
      </c>
      <c r="G55" s="207" t="s">
        <v>186</v>
      </c>
      <c r="H55" s="72">
        <v>1</v>
      </c>
      <c r="I55" s="351"/>
    </row>
    <row r="56" spans="1:9" x14ac:dyDescent="0.2">
      <c r="A56" s="258">
        <v>43084</v>
      </c>
      <c r="B56" s="203">
        <v>12.06</v>
      </c>
      <c r="C56" s="207">
        <v>7.35</v>
      </c>
      <c r="D56" s="108">
        <v>1573</v>
      </c>
      <c r="E56" s="207">
        <v>10.08</v>
      </c>
      <c r="F56" s="72">
        <v>8.68</v>
      </c>
      <c r="G56" s="207" t="s">
        <v>186</v>
      </c>
      <c r="H56" s="72">
        <v>1.1000000000000001</v>
      </c>
      <c r="I56" s="351"/>
    </row>
    <row r="57" spans="1:9" x14ac:dyDescent="0.2">
      <c r="A57" s="258">
        <v>43090</v>
      </c>
      <c r="B57" s="203">
        <v>15.76</v>
      </c>
      <c r="C57" s="207">
        <v>7.94</v>
      </c>
      <c r="D57" s="108">
        <v>1551</v>
      </c>
      <c r="E57" s="207">
        <v>10.039999999999999</v>
      </c>
      <c r="F57" s="72">
        <v>11.5</v>
      </c>
      <c r="G57" s="207" t="s">
        <v>186</v>
      </c>
      <c r="H57" s="72">
        <v>1.2</v>
      </c>
      <c r="I57" s="351"/>
    </row>
    <row r="58" spans="1:9" x14ac:dyDescent="0.2">
      <c r="A58" s="353">
        <v>43096</v>
      </c>
      <c r="B58" s="186">
        <v>11.37</v>
      </c>
      <c r="C58" s="161">
        <v>7.77</v>
      </c>
      <c r="D58" s="131">
        <v>1742</v>
      </c>
      <c r="E58" s="161">
        <v>10.43</v>
      </c>
      <c r="F58" s="160">
        <v>10.8</v>
      </c>
      <c r="G58" s="161" t="s">
        <v>186</v>
      </c>
      <c r="H58" s="160">
        <v>1.3</v>
      </c>
      <c r="I58" s="352"/>
    </row>
    <row r="59" spans="1:9" ht="15" x14ac:dyDescent="0.25">
      <c r="A59" s="224" t="s">
        <v>810</v>
      </c>
    </row>
    <row r="60" spans="1:9" ht="15" x14ac:dyDescent="0.25">
      <c r="A60" s="224"/>
    </row>
  </sheetData>
  <mergeCells count="5">
    <mergeCell ref="B3:F3"/>
    <mergeCell ref="G3:G4"/>
    <mergeCell ref="H3:H4"/>
    <mergeCell ref="I3:I4"/>
    <mergeCell ref="A3:A4"/>
  </mergeCells>
  <pageMargins left="0.7" right="0.7" top="0.75" bottom="0.75" header="0.3" footer="0.3"/>
  <pageSetup scale="6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>
    <pageSetUpPr fitToPage="1"/>
  </sheetPr>
  <dimension ref="A2:G59"/>
  <sheetViews>
    <sheetView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G32" sqref="G32"/>
    </sheetView>
  </sheetViews>
  <sheetFormatPr defaultRowHeight="14.25" x14ac:dyDescent="0.2"/>
  <cols>
    <col min="1" max="1" width="16.7109375" style="3" customWidth="1"/>
    <col min="2" max="3" width="16.7109375" style="98" customWidth="1"/>
    <col min="4" max="4" width="16.7109375" style="117" customWidth="1"/>
    <col min="5" max="7" width="16.7109375" style="98" customWidth="1"/>
    <col min="8" max="16384" width="9.140625" style="3"/>
  </cols>
  <sheetData>
    <row r="2" spans="1:7" ht="15" x14ac:dyDescent="0.25">
      <c r="A2" s="6" t="s">
        <v>101</v>
      </c>
    </row>
    <row r="3" spans="1:7" ht="15" x14ac:dyDescent="0.25">
      <c r="B3" s="563" t="s">
        <v>83</v>
      </c>
      <c r="C3" s="564"/>
      <c r="D3" s="564"/>
      <c r="E3" s="564"/>
      <c r="F3" s="565"/>
      <c r="G3" s="118"/>
    </row>
    <row r="4" spans="1:7" s="5" customFormat="1" ht="60" customHeight="1" x14ac:dyDescent="0.25">
      <c r="A4" s="14" t="s">
        <v>49</v>
      </c>
      <c r="B4" s="97" t="s">
        <v>86</v>
      </c>
      <c r="C4" s="97" t="s">
        <v>87</v>
      </c>
      <c r="D4" s="103" t="s">
        <v>52</v>
      </c>
      <c r="E4" s="97" t="s">
        <v>51</v>
      </c>
      <c r="F4" s="97" t="s">
        <v>88</v>
      </c>
      <c r="G4" s="97" t="s">
        <v>71</v>
      </c>
    </row>
    <row r="5" spans="1:7" ht="15" x14ac:dyDescent="0.2">
      <c r="A5" s="15" t="s">
        <v>54</v>
      </c>
      <c r="B5" s="15" t="s">
        <v>81</v>
      </c>
      <c r="C5" s="15" t="s">
        <v>81</v>
      </c>
      <c r="D5" s="104" t="s">
        <v>81</v>
      </c>
      <c r="E5" s="15" t="s">
        <v>81</v>
      </c>
      <c r="F5" s="15" t="s">
        <v>81</v>
      </c>
      <c r="G5" s="15" t="s">
        <v>81</v>
      </c>
    </row>
    <row r="6" spans="1:7" ht="15" x14ac:dyDescent="0.2">
      <c r="A6" s="15" t="s">
        <v>57</v>
      </c>
      <c r="B6" s="15" t="s">
        <v>61</v>
      </c>
      <c r="C6" s="15" t="s">
        <v>89</v>
      </c>
      <c r="D6" s="104" t="s">
        <v>60</v>
      </c>
      <c r="E6" s="15" t="s">
        <v>59</v>
      </c>
      <c r="F6" s="15" t="s">
        <v>90</v>
      </c>
      <c r="G6" s="15" t="s">
        <v>102</v>
      </c>
    </row>
    <row r="7" spans="1:7" x14ac:dyDescent="0.2">
      <c r="A7" s="166"/>
      <c r="B7" s="178"/>
      <c r="C7" s="173"/>
      <c r="D7" s="172"/>
      <c r="E7" s="173"/>
      <c r="F7" s="178"/>
      <c r="G7" s="179"/>
    </row>
    <row r="8" spans="1:7" x14ac:dyDescent="0.2">
      <c r="A8" s="156"/>
      <c r="B8" s="180"/>
      <c r="C8" s="176"/>
      <c r="D8" s="120"/>
      <c r="E8" s="176"/>
      <c r="F8" s="180"/>
      <c r="G8" s="181"/>
    </row>
    <row r="9" spans="1:7" x14ac:dyDescent="0.2">
      <c r="A9" s="156"/>
      <c r="B9" s="180"/>
      <c r="C9" s="176"/>
      <c r="D9" s="120"/>
      <c r="E9" s="176"/>
      <c r="F9" s="180"/>
      <c r="G9" s="181"/>
    </row>
    <row r="10" spans="1:7" x14ac:dyDescent="0.2">
      <c r="A10" s="156"/>
      <c r="B10" s="180"/>
      <c r="C10" s="176"/>
      <c r="D10" s="120"/>
      <c r="E10" s="176"/>
      <c r="F10" s="180"/>
      <c r="G10" s="181"/>
    </row>
    <row r="11" spans="1:7" x14ac:dyDescent="0.2">
      <c r="A11" s="156"/>
      <c r="B11" s="180"/>
      <c r="C11" s="176"/>
      <c r="D11" s="120"/>
      <c r="E11" s="176"/>
      <c r="F11" s="180"/>
      <c r="G11" s="181"/>
    </row>
    <row r="12" spans="1:7" x14ac:dyDescent="0.2">
      <c r="A12" s="156"/>
      <c r="B12" s="180"/>
      <c r="C12" s="176"/>
      <c r="D12" s="120"/>
      <c r="E12" s="176"/>
      <c r="F12" s="180"/>
      <c r="G12" s="181"/>
    </row>
    <row r="13" spans="1:7" x14ac:dyDescent="0.2">
      <c r="A13" s="156"/>
      <c r="B13" s="180"/>
      <c r="C13" s="176"/>
      <c r="D13" s="120"/>
      <c r="E13" s="176"/>
      <c r="F13" s="180"/>
      <c r="G13" s="181"/>
    </row>
    <row r="14" spans="1:7" x14ac:dyDescent="0.2">
      <c r="A14" s="156"/>
      <c r="B14" s="180"/>
      <c r="C14" s="176"/>
      <c r="D14" s="120"/>
      <c r="E14" s="176"/>
      <c r="F14" s="180"/>
      <c r="G14" s="181"/>
    </row>
    <row r="15" spans="1:7" x14ac:dyDescent="0.2">
      <c r="A15" s="156"/>
      <c r="B15" s="180"/>
      <c r="C15" s="176"/>
      <c r="D15" s="120"/>
      <c r="E15" s="176"/>
      <c r="F15" s="180"/>
      <c r="G15" s="181"/>
    </row>
    <row r="16" spans="1:7" x14ac:dyDescent="0.2">
      <c r="A16" s="156"/>
      <c r="B16" s="180"/>
      <c r="C16" s="176"/>
      <c r="D16" s="120"/>
      <c r="E16" s="176"/>
      <c r="F16" s="180"/>
      <c r="G16" s="181"/>
    </row>
    <row r="17" spans="1:7" x14ac:dyDescent="0.2">
      <c r="A17" s="156"/>
      <c r="B17" s="180"/>
      <c r="C17" s="176"/>
      <c r="D17" s="120"/>
      <c r="E17" s="176"/>
      <c r="F17" s="180"/>
      <c r="G17" s="181"/>
    </row>
    <row r="18" spans="1:7" x14ac:dyDescent="0.2">
      <c r="A18" s="156"/>
      <c r="B18" s="180"/>
      <c r="C18" s="176"/>
      <c r="D18" s="120"/>
      <c r="E18" s="176"/>
      <c r="F18" s="180"/>
      <c r="G18" s="181"/>
    </row>
    <row r="19" spans="1:7" x14ac:dyDescent="0.2">
      <c r="A19" s="156"/>
      <c r="B19" s="180"/>
      <c r="C19" s="176"/>
      <c r="D19" s="120"/>
      <c r="E19" s="176"/>
      <c r="F19" s="180"/>
      <c r="G19" s="181"/>
    </row>
    <row r="20" spans="1:7" x14ac:dyDescent="0.2">
      <c r="A20" s="156"/>
      <c r="B20" s="180"/>
      <c r="C20" s="176"/>
      <c r="D20" s="120"/>
      <c r="E20" s="176"/>
      <c r="F20" s="180"/>
      <c r="G20" s="181"/>
    </row>
    <row r="21" spans="1:7" x14ac:dyDescent="0.2">
      <c r="A21" s="156"/>
      <c r="B21" s="180"/>
      <c r="C21" s="176"/>
      <c r="D21" s="120"/>
      <c r="E21" s="176"/>
      <c r="F21" s="180"/>
      <c r="G21" s="181"/>
    </row>
    <row r="22" spans="1:7" x14ac:dyDescent="0.2">
      <c r="A22" s="156"/>
      <c r="B22" s="180"/>
      <c r="C22" s="176"/>
      <c r="D22" s="120"/>
      <c r="E22" s="176"/>
      <c r="F22" s="180"/>
      <c r="G22" s="181"/>
    </row>
    <row r="23" spans="1:7" x14ac:dyDescent="0.2">
      <c r="A23" s="156"/>
      <c r="B23" s="180"/>
      <c r="C23" s="176"/>
      <c r="D23" s="120"/>
      <c r="E23" s="176"/>
      <c r="F23" s="180"/>
      <c r="G23" s="181"/>
    </row>
    <row r="24" spans="1:7" x14ac:dyDescent="0.2">
      <c r="A24" s="156"/>
      <c r="B24" s="180"/>
      <c r="C24" s="176"/>
      <c r="D24" s="120"/>
      <c r="E24" s="176"/>
      <c r="F24" s="180"/>
      <c r="G24" s="181"/>
    </row>
    <row r="25" spans="1:7" x14ac:dyDescent="0.2">
      <c r="A25" s="156"/>
      <c r="B25" s="180"/>
      <c r="C25" s="176"/>
      <c r="D25" s="120"/>
      <c r="E25" s="176"/>
      <c r="F25" s="180"/>
      <c r="G25" s="181"/>
    </row>
    <row r="26" spans="1:7" x14ac:dyDescent="0.2">
      <c r="A26" s="156"/>
      <c r="B26" s="180"/>
      <c r="C26" s="176"/>
      <c r="D26" s="120"/>
      <c r="E26" s="176"/>
      <c r="F26" s="180"/>
      <c r="G26" s="181"/>
    </row>
    <row r="27" spans="1:7" x14ac:dyDescent="0.2">
      <c r="A27" s="156"/>
      <c r="B27" s="180"/>
      <c r="C27" s="176"/>
      <c r="D27" s="120"/>
      <c r="E27" s="176"/>
      <c r="F27" s="180"/>
      <c r="G27" s="181"/>
    </row>
    <row r="28" spans="1:7" x14ac:dyDescent="0.2">
      <c r="A28" s="156"/>
      <c r="B28" s="180"/>
      <c r="C28" s="176"/>
      <c r="D28" s="120"/>
      <c r="E28" s="176"/>
      <c r="F28" s="180"/>
      <c r="G28" s="181"/>
    </row>
    <row r="29" spans="1:7" x14ac:dyDescent="0.2">
      <c r="A29" s="156"/>
      <c r="B29" s="180"/>
      <c r="C29" s="176"/>
      <c r="D29" s="120"/>
      <c r="E29" s="176"/>
      <c r="F29" s="180"/>
      <c r="G29" s="181"/>
    </row>
    <row r="30" spans="1:7" x14ac:dyDescent="0.2">
      <c r="A30" s="156"/>
      <c r="B30" s="180"/>
      <c r="C30" s="176"/>
      <c r="D30" s="120"/>
      <c r="E30" s="176"/>
      <c r="F30" s="180"/>
      <c r="G30" s="181"/>
    </row>
    <row r="31" spans="1:7" x14ac:dyDescent="0.2">
      <c r="A31" s="156"/>
      <c r="B31" s="180"/>
      <c r="C31" s="176"/>
      <c r="D31" s="120"/>
      <c r="E31" s="176"/>
      <c r="F31" s="180"/>
      <c r="G31" s="181"/>
    </row>
    <row r="32" spans="1:7" x14ac:dyDescent="0.2">
      <c r="A32" s="156"/>
      <c r="B32" s="180"/>
      <c r="C32" s="176"/>
      <c r="D32" s="120"/>
      <c r="E32" s="176"/>
      <c r="F32" s="180"/>
      <c r="G32" s="181"/>
    </row>
    <row r="33" spans="1:7" x14ac:dyDescent="0.2">
      <c r="A33" s="156"/>
      <c r="B33" s="180"/>
      <c r="C33" s="176"/>
      <c r="D33" s="120"/>
      <c r="E33" s="176"/>
      <c r="F33" s="180"/>
      <c r="G33" s="181"/>
    </row>
    <row r="34" spans="1:7" x14ac:dyDescent="0.2">
      <c r="A34" s="156"/>
      <c r="B34" s="180"/>
      <c r="C34" s="176"/>
      <c r="D34" s="120"/>
      <c r="E34" s="176"/>
      <c r="F34" s="180"/>
      <c r="G34" s="181"/>
    </row>
    <row r="35" spans="1:7" x14ac:dyDescent="0.2">
      <c r="A35" s="156"/>
      <c r="B35" s="180"/>
      <c r="C35" s="176"/>
      <c r="D35" s="120"/>
      <c r="E35" s="176"/>
      <c r="F35" s="180"/>
      <c r="G35" s="181"/>
    </row>
    <row r="36" spans="1:7" x14ac:dyDescent="0.2">
      <c r="A36" s="156"/>
      <c r="B36" s="180"/>
      <c r="C36" s="176"/>
      <c r="D36" s="120"/>
      <c r="E36" s="176"/>
      <c r="F36" s="180"/>
      <c r="G36" s="181"/>
    </row>
    <row r="37" spans="1:7" x14ac:dyDescent="0.2">
      <c r="A37" s="156"/>
      <c r="B37" s="180"/>
      <c r="C37" s="176"/>
      <c r="D37" s="120"/>
      <c r="E37" s="176"/>
      <c r="F37" s="180"/>
      <c r="G37" s="181"/>
    </row>
    <row r="38" spans="1:7" x14ac:dyDescent="0.2">
      <c r="A38" s="156"/>
      <c r="B38" s="180"/>
      <c r="C38" s="176"/>
      <c r="D38" s="120"/>
      <c r="E38" s="176"/>
      <c r="F38" s="180"/>
      <c r="G38" s="181"/>
    </row>
    <row r="39" spans="1:7" x14ac:dyDescent="0.2">
      <c r="A39" s="156"/>
      <c r="B39" s="180"/>
      <c r="C39" s="176"/>
      <c r="D39" s="120"/>
      <c r="E39" s="176"/>
      <c r="F39" s="180"/>
      <c r="G39" s="181"/>
    </row>
    <row r="40" spans="1:7" x14ac:dyDescent="0.2">
      <c r="A40" s="156"/>
      <c r="B40" s="180"/>
      <c r="C40" s="176"/>
      <c r="D40" s="120"/>
      <c r="E40" s="176"/>
      <c r="F40" s="180"/>
      <c r="G40" s="181"/>
    </row>
    <row r="41" spans="1:7" x14ac:dyDescent="0.2">
      <c r="A41" s="156"/>
      <c r="B41" s="180"/>
      <c r="C41" s="176"/>
      <c r="D41" s="120"/>
      <c r="E41" s="176"/>
      <c r="F41" s="180"/>
      <c r="G41" s="181"/>
    </row>
    <row r="42" spans="1:7" x14ac:dyDescent="0.2">
      <c r="A42" s="156"/>
      <c r="B42" s="180"/>
      <c r="C42" s="176"/>
      <c r="D42" s="120"/>
      <c r="E42" s="176"/>
      <c r="F42" s="180"/>
      <c r="G42" s="181"/>
    </row>
    <row r="43" spans="1:7" x14ac:dyDescent="0.2">
      <c r="A43" s="156"/>
      <c r="B43" s="180"/>
      <c r="C43" s="176"/>
      <c r="D43" s="120"/>
      <c r="E43" s="176"/>
      <c r="F43" s="180"/>
      <c r="G43" s="181"/>
    </row>
    <row r="44" spans="1:7" x14ac:dyDescent="0.2">
      <c r="A44" s="156"/>
      <c r="B44" s="180"/>
      <c r="C44" s="176"/>
      <c r="D44" s="120"/>
      <c r="E44" s="176"/>
      <c r="F44" s="180"/>
      <c r="G44" s="181"/>
    </row>
    <row r="45" spans="1:7" x14ac:dyDescent="0.2">
      <c r="A45" s="156"/>
      <c r="B45" s="180"/>
      <c r="C45" s="176"/>
      <c r="D45" s="120"/>
      <c r="E45" s="176"/>
      <c r="F45" s="180"/>
      <c r="G45" s="181"/>
    </row>
    <row r="46" spans="1:7" s="52" customFormat="1" x14ac:dyDescent="0.2">
      <c r="A46" s="156"/>
      <c r="B46" s="180"/>
      <c r="C46" s="176"/>
      <c r="D46" s="120"/>
      <c r="E46" s="176"/>
      <c r="F46" s="174"/>
      <c r="G46" s="181"/>
    </row>
    <row r="47" spans="1:7" s="52" customFormat="1" x14ac:dyDescent="0.2">
      <c r="A47" s="156"/>
      <c r="B47" s="174"/>
      <c r="C47" s="175"/>
      <c r="D47" s="120"/>
      <c r="E47" s="175"/>
      <c r="F47" s="174"/>
      <c r="G47" s="181"/>
    </row>
    <row r="48" spans="1:7" s="52" customFormat="1" x14ac:dyDescent="0.2">
      <c r="A48" s="156"/>
      <c r="B48" s="174"/>
      <c r="C48" s="175"/>
      <c r="D48" s="120"/>
      <c r="E48" s="175"/>
      <c r="F48" s="174"/>
      <c r="G48" s="181"/>
    </row>
    <row r="49" spans="1:7" x14ac:dyDescent="0.2">
      <c r="A49" s="156"/>
      <c r="B49" s="174"/>
      <c r="C49" s="175"/>
      <c r="D49" s="120"/>
      <c r="E49" s="175"/>
      <c r="F49" s="174"/>
      <c r="G49" s="181"/>
    </row>
    <row r="50" spans="1:7" x14ac:dyDescent="0.2">
      <c r="A50" s="156"/>
      <c r="B50" s="174"/>
      <c r="C50" s="175"/>
      <c r="D50" s="120"/>
      <c r="E50" s="175"/>
      <c r="F50" s="174"/>
      <c r="G50" s="181"/>
    </row>
    <row r="51" spans="1:7" x14ac:dyDescent="0.2">
      <c r="A51" s="156"/>
      <c r="B51" s="174"/>
      <c r="C51" s="175"/>
      <c r="D51" s="120"/>
      <c r="E51" s="175"/>
      <c r="F51" s="174"/>
      <c r="G51" s="181"/>
    </row>
    <row r="52" spans="1:7" x14ac:dyDescent="0.2">
      <c r="A52" s="156"/>
      <c r="B52" s="174"/>
      <c r="C52" s="175"/>
      <c r="D52" s="120"/>
      <c r="E52" s="175"/>
      <c r="F52" s="174"/>
      <c r="G52" s="181"/>
    </row>
    <row r="53" spans="1:7" x14ac:dyDescent="0.2">
      <c r="A53" s="156"/>
      <c r="B53" s="174"/>
      <c r="C53" s="175"/>
      <c r="D53" s="120"/>
      <c r="E53" s="175"/>
      <c r="F53" s="174"/>
      <c r="G53" s="181"/>
    </row>
    <row r="54" spans="1:7" x14ac:dyDescent="0.2">
      <c r="A54" s="156"/>
      <c r="B54" s="174"/>
      <c r="C54" s="175"/>
      <c r="D54" s="120"/>
      <c r="E54" s="175"/>
      <c r="F54" s="174"/>
      <c r="G54" s="181"/>
    </row>
    <row r="55" spans="1:7" x14ac:dyDescent="0.2">
      <c r="A55" s="156"/>
      <c r="B55" s="174"/>
      <c r="C55" s="175"/>
      <c r="D55" s="120"/>
      <c r="E55" s="175"/>
      <c r="F55" s="174"/>
      <c r="G55" s="181"/>
    </row>
    <row r="56" spans="1:7" x14ac:dyDescent="0.2">
      <c r="A56" s="156"/>
      <c r="B56" s="174"/>
      <c r="C56" s="175"/>
      <c r="D56" s="120"/>
      <c r="E56" s="175"/>
      <c r="F56" s="174"/>
      <c r="G56" s="181"/>
    </row>
    <row r="57" spans="1:7" x14ac:dyDescent="0.2">
      <c r="A57" s="159"/>
      <c r="B57" s="182"/>
      <c r="C57" s="183"/>
      <c r="D57" s="184"/>
      <c r="E57" s="183"/>
      <c r="F57" s="182"/>
      <c r="G57" s="185"/>
    </row>
    <row r="58" spans="1:7" ht="15" x14ac:dyDescent="0.25">
      <c r="A58" s="6" t="s">
        <v>64</v>
      </c>
    </row>
    <row r="59" spans="1:7" x14ac:dyDescent="0.2">
      <c r="A59" s="3" t="s">
        <v>103</v>
      </c>
    </row>
  </sheetData>
  <mergeCells count="1">
    <mergeCell ref="B3:F3"/>
  </mergeCells>
  <pageMargins left="0.7" right="0.7" top="0.75" bottom="0.75" header="0.3" footer="0.3"/>
  <pageSetup scale="77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2">
    <pageSetUpPr fitToPage="1"/>
  </sheetPr>
  <dimension ref="A2:E394"/>
  <sheetViews>
    <sheetView zoomScaleNormal="100" workbookViewId="0">
      <pane xSplit="1" ySplit="6" topLeftCell="B382" activePane="bottomRight" state="frozen"/>
      <selection activeCell="Q15" sqref="Q15"/>
      <selection pane="topRight" activeCell="Q15" sqref="Q15"/>
      <selection pane="bottomLeft" activeCell="Q15" sqref="Q15"/>
      <selection pane="bottomRight" activeCell="D400" sqref="D400"/>
    </sheetView>
  </sheetViews>
  <sheetFormatPr defaultRowHeight="14.25" x14ac:dyDescent="0.2"/>
  <cols>
    <col min="1" max="2" width="20.7109375" style="3" customWidth="1"/>
    <col min="3" max="3" width="20.7109375" style="53" customWidth="1"/>
    <col min="4" max="4" width="20.7109375" style="358" customWidth="1"/>
    <col min="5" max="16384" width="9.140625" style="3"/>
  </cols>
  <sheetData>
    <row r="2" spans="1:5" ht="15" x14ac:dyDescent="0.25">
      <c r="A2" s="6" t="s">
        <v>820</v>
      </c>
    </row>
    <row r="3" spans="1:5" ht="15" x14ac:dyDescent="0.25">
      <c r="A3" s="6" t="s">
        <v>104</v>
      </c>
    </row>
    <row r="4" spans="1:5" s="18" customFormat="1" ht="60" customHeight="1" x14ac:dyDescent="0.2">
      <c r="A4" s="14" t="s">
        <v>49</v>
      </c>
      <c r="B4" s="313" t="s">
        <v>50</v>
      </c>
      <c r="C4" s="359" t="s">
        <v>51</v>
      </c>
      <c r="D4" s="320" t="s">
        <v>52</v>
      </c>
    </row>
    <row r="5" spans="1:5" ht="15" x14ac:dyDescent="0.2">
      <c r="A5" s="15" t="s">
        <v>54</v>
      </c>
      <c r="B5" s="15" t="s">
        <v>99</v>
      </c>
      <c r="C5" s="360" t="s">
        <v>99</v>
      </c>
      <c r="D5" s="361" t="s">
        <v>99</v>
      </c>
    </row>
    <row r="6" spans="1:5" ht="15" x14ac:dyDescent="0.2">
      <c r="A6" s="15" t="s">
        <v>57</v>
      </c>
      <c r="B6" s="15" t="s">
        <v>58</v>
      </c>
      <c r="C6" s="99" t="s">
        <v>59</v>
      </c>
      <c r="D6" s="361" t="s">
        <v>60</v>
      </c>
      <c r="E6" s="52"/>
    </row>
    <row r="7" spans="1:5" s="1" customFormat="1" x14ac:dyDescent="0.25">
      <c r="A7" s="9">
        <v>42736</v>
      </c>
      <c r="B7" s="58">
        <v>59.52916666666664</v>
      </c>
      <c r="C7" s="203">
        <v>8.6</v>
      </c>
      <c r="D7" s="340">
        <v>1930</v>
      </c>
    </row>
    <row r="8" spans="1:5" s="1" customFormat="1" x14ac:dyDescent="0.25">
      <c r="A8" s="10">
        <v>42737</v>
      </c>
      <c r="B8" s="58">
        <v>56.323958333333337</v>
      </c>
      <c r="C8" s="203">
        <v>9</v>
      </c>
      <c r="D8" s="340">
        <v>1960</v>
      </c>
    </row>
    <row r="9" spans="1:5" s="1" customFormat="1" x14ac:dyDescent="0.25">
      <c r="A9" s="10">
        <v>42738</v>
      </c>
      <c r="B9" s="58">
        <v>53.822916666666679</v>
      </c>
      <c r="C9" s="203">
        <v>9.6999999999999993</v>
      </c>
      <c r="D9" s="340">
        <v>1910</v>
      </c>
    </row>
    <row r="10" spans="1:5" s="1" customFormat="1" x14ac:dyDescent="0.25">
      <c r="A10" s="10">
        <v>42739</v>
      </c>
      <c r="B10" s="58">
        <v>66.7</v>
      </c>
      <c r="C10" s="203">
        <v>10.7</v>
      </c>
      <c r="D10" s="340">
        <v>1900</v>
      </c>
    </row>
    <row r="11" spans="1:5" s="1" customFormat="1" x14ac:dyDescent="0.25">
      <c r="A11" s="10">
        <v>42740</v>
      </c>
      <c r="B11" s="58">
        <v>72.317708333333329</v>
      </c>
      <c r="C11" s="203">
        <v>11.1</v>
      </c>
      <c r="D11" s="340">
        <v>1890</v>
      </c>
    </row>
    <row r="12" spans="1:5" s="1" customFormat="1" x14ac:dyDescent="0.25">
      <c r="A12" s="10">
        <v>42741</v>
      </c>
      <c r="B12" s="58">
        <v>76.651041666666686</v>
      </c>
      <c r="C12" s="203">
        <v>9.1999999999999993</v>
      </c>
      <c r="D12" s="340">
        <v>1870</v>
      </c>
    </row>
    <row r="13" spans="1:5" s="1" customFormat="1" x14ac:dyDescent="0.25">
      <c r="A13" s="10">
        <v>42742</v>
      </c>
      <c r="B13" s="58">
        <v>90.96875</v>
      </c>
      <c r="C13" s="203">
        <v>9.6999999999999993</v>
      </c>
      <c r="D13" s="340">
        <v>1780</v>
      </c>
    </row>
    <row r="14" spans="1:5" s="1" customFormat="1" x14ac:dyDescent="0.25">
      <c r="A14" s="10">
        <v>42743</v>
      </c>
      <c r="B14" s="58">
        <v>113.70520833333335</v>
      </c>
      <c r="C14" s="203">
        <v>11.7</v>
      </c>
      <c r="D14" s="340">
        <v>1650</v>
      </c>
    </row>
    <row r="15" spans="1:5" s="1" customFormat="1" x14ac:dyDescent="0.25">
      <c r="A15" s="10">
        <v>42744</v>
      </c>
      <c r="B15" s="58">
        <v>143</v>
      </c>
      <c r="C15" s="203">
        <v>12.3</v>
      </c>
      <c r="D15" s="340">
        <v>1660</v>
      </c>
    </row>
    <row r="16" spans="1:5" s="1" customFormat="1" x14ac:dyDescent="0.25">
      <c r="A16" s="10">
        <v>42745</v>
      </c>
      <c r="B16" s="58">
        <v>194.08333333333334</v>
      </c>
      <c r="C16" s="203">
        <v>12.2</v>
      </c>
      <c r="D16" s="340">
        <v>1630</v>
      </c>
    </row>
    <row r="17" spans="1:4" s="1" customFormat="1" x14ac:dyDescent="0.25">
      <c r="A17" s="10">
        <v>42746</v>
      </c>
      <c r="B17" s="58">
        <v>223.76041666666666</v>
      </c>
      <c r="C17" s="203">
        <v>12.2</v>
      </c>
      <c r="D17" s="340">
        <v>1670</v>
      </c>
    </row>
    <row r="18" spans="1:4" s="1" customFormat="1" x14ac:dyDescent="0.25">
      <c r="A18" s="10">
        <v>42747</v>
      </c>
      <c r="B18" s="58">
        <v>235.71875</v>
      </c>
      <c r="C18" s="203">
        <v>12.2</v>
      </c>
      <c r="D18" s="340">
        <v>1630</v>
      </c>
    </row>
    <row r="19" spans="1:4" s="1" customFormat="1" x14ac:dyDescent="0.25">
      <c r="A19" s="10">
        <v>42748</v>
      </c>
      <c r="B19" s="58">
        <v>237.27083333333334</v>
      </c>
      <c r="C19" s="203">
        <v>11.3</v>
      </c>
      <c r="D19" s="340">
        <v>1620</v>
      </c>
    </row>
    <row r="20" spans="1:4" s="1" customFormat="1" x14ac:dyDescent="0.25">
      <c r="A20" s="10">
        <v>42749</v>
      </c>
      <c r="B20" s="58">
        <v>216.22916666666666</v>
      </c>
      <c r="C20" s="203">
        <v>10.4</v>
      </c>
      <c r="D20" s="340">
        <v>1690</v>
      </c>
    </row>
    <row r="21" spans="1:4" s="1" customFormat="1" x14ac:dyDescent="0.25">
      <c r="A21" s="10">
        <v>42750</v>
      </c>
      <c r="B21" s="58">
        <v>210.36458333333334</v>
      </c>
      <c r="C21" s="203">
        <v>9.5</v>
      </c>
      <c r="D21" s="340">
        <v>1760</v>
      </c>
    </row>
    <row r="22" spans="1:4" s="1" customFormat="1" x14ac:dyDescent="0.25">
      <c r="A22" s="10">
        <v>42751</v>
      </c>
      <c r="B22" s="58">
        <v>201.45833333333334</v>
      </c>
      <c r="C22" s="203">
        <v>9.1999999999999993</v>
      </c>
      <c r="D22" s="340">
        <v>1780</v>
      </c>
    </row>
    <row r="23" spans="1:4" s="1" customFormat="1" x14ac:dyDescent="0.25">
      <c r="A23" s="10">
        <v>42752</v>
      </c>
      <c r="B23" s="58">
        <v>191.73958333333334</v>
      </c>
      <c r="C23" s="203">
        <v>8.5</v>
      </c>
      <c r="D23" s="340">
        <v>1830</v>
      </c>
    </row>
    <row r="24" spans="1:4" s="1" customFormat="1" x14ac:dyDescent="0.25">
      <c r="A24" s="10">
        <v>42753</v>
      </c>
      <c r="B24" s="58">
        <v>184.27083333333334</v>
      </c>
      <c r="C24" s="203">
        <v>8.4</v>
      </c>
      <c r="D24" s="340">
        <v>1860</v>
      </c>
    </row>
    <row r="25" spans="1:4" s="1" customFormat="1" x14ac:dyDescent="0.25">
      <c r="A25" s="10">
        <v>42754</v>
      </c>
      <c r="B25" s="58">
        <v>179.82291666666666</v>
      </c>
      <c r="C25" s="203">
        <v>8.8000000000000007</v>
      </c>
      <c r="D25" s="340">
        <v>1910</v>
      </c>
    </row>
    <row r="26" spans="1:4" s="1" customFormat="1" x14ac:dyDescent="0.25">
      <c r="A26" s="10">
        <v>42755</v>
      </c>
      <c r="B26" s="58">
        <v>181.07291666666666</v>
      </c>
      <c r="C26" s="203">
        <v>9.8000000000000007</v>
      </c>
      <c r="D26" s="340">
        <v>1910</v>
      </c>
    </row>
    <row r="27" spans="1:4" s="1" customFormat="1" x14ac:dyDescent="0.25">
      <c r="A27" s="10">
        <v>42756</v>
      </c>
      <c r="B27" s="58">
        <v>185</v>
      </c>
      <c r="C27" s="203">
        <v>10</v>
      </c>
      <c r="D27" s="340">
        <v>1870</v>
      </c>
    </row>
    <row r="28" spans="1:4" s="1" customFormat="1" x14ac:dyDescent="0.25">
      <c r="A28" s="10">
        <v>42757</v>
      </c>
      <c r="B28" s="58">
        <v>197.97916666666666</v>
      </c>
      <c r="C28" s="203">
        <v>10.1</v>
      </c>
      <c r="D28" s="340">
        <v>1710</v>
      </c>
    </row>
    <row r="29" spans="1:4" s="1" customFormat="1" x14ac:dyDescent="0.25">
      <c r="A29" s="10">
        <v>42758</v>
      </c>
      <c r="B29" s="58">
        <v>210.33333333333334</v>
      </c>
      <c r="C29" s="203">
        <v>10.199999999999999</v>
      </c>
      <c r="D29" s="340">
        <v>1730</v>
      </c>
    </row>
    <row r="30" spans="1:4" s="1" customFormat="1" x14ac:dyDescent="0.25">
      <c r="A30" s="10">
        <v>42759</v>
      </c>
      <c r="B30" s="58">
        <v>214.26041666666666</v>
      </c>
      <c r="C30" s="203">
        <v>9.6</v>
      </c>
      <c r="D30" s="340">
        <v>1720</v>
      </c>
    </row>
    <row r="31" spans="1:4" s="1" customFormat="1" x14ac:dyDescent="0.25">
      <c r="A31" s="10">
        <v>42760</v>
      </c>
      <c r="B31" s="58">
        <v>219.97916666666666</v>
      </c>
      <c r="C31" s="203">
        <v>9.4</v>
      </c>
      <c r="D31" s="340">
        <v>1750</v>
      </c>
    </row>
    <row r="32" spans="1:4" s="1" customFormat="1" x14ac:dyDescent="0.25">
      <c r="A32" s="10">
        <v>42761</v>
      </c>
      <c r="B32" s="58">
        <v>221.65625</v>
      </c>
      <c r="C32" s="203">
        <v>9.6</v>
      </c>
      <c r="D32" s="340">
        <v>1870</v>
      </c>
    </row>
    <row r="33" spans="1:4" s="1" customFormat="1" x14ac:dyDescent="0.25">
      <c r="A33" s="10">
        <v>42762</v>
      </c>
      <c r="B33" s="58">
        <v>220</v>
      </c>
      <c r="C33" s="203">
        <v>9.6</v>
      </c>
      <c r="D33" s="340">
        <v>1950</v>
      </c>
    </row>
    <row r="34" spans="1:4" s="1" customFormat="1" x14ac:dyDescent="0.25">
      <c r="A34" s="10">
        <v>42763</v>
      </c>
      <c r="B34" s="58">
        <v>215.25</v>
      </c>
      <c r="C34" s="203">
        <v>9.6999999999999993</v>
      </c>
      <c r="D34" s="340">
        <v>2000</v>
      </c>
    </row>
    <row r="35" spans="1:4" s="1" customFormat="1" x14ac:dyDescent="0.25">
      <c r="A35" s="10">
        <v>42764</v>
      </c>
      <c r="B35" s="58">
        <v>209.80208333333334</v>
      </c>
      <c r="C35" s="203">
        <v>9.9</v>
      </c>
      <c r="D35" s="340">
        <v>2050</v>
      </c>
    </row>
    <row r="36" spans="1:4" s="1" customFormat="1" x14ac:dyDescent="0.25">
      <c r="A36" s="10">
        <v>42765</v>
      </c>
      <c r="B36" s="58">
        <v>209.98958333333334</v>
      </c>
      <c r="C36" s="203">
        <v>10.1</v>
      </c>
      <c r="D36" s="340">
        <v>2080</v>
      </c>
    </row>
    <row r="37" spans="1:4" s="1" customFormat="1" x14ac:dyDescent="0.25">
      <c r="A37" s="10">
        <v>42766</v>
      </c>
      <c r="B37" s="58">
        <v>220.65625</v>
      </c>
      <c r="C37" s="203">
        <v>10.4</v>
      </c>
      <c r="D37" s="340">
        <v>2140</v>
      </c>
    </row>
    <row r="38" spans="1:4" s="1" customFormat="1" x14ac:dyDescent="0.25">
      <c r="A38" s="10">
        <v>42767</v>
      </c>
      <c r="B38" s="58">
        <v>236.07291666666666</v>
      </c>
      <c r="C38" s="203">
        <v>10.9</v>
      </c>
      <c r="D38" s="340">
        <v>2190</v>
      </c>
    </row>
    <row r="39" spans="1:4" s="1" customFormat="1" x14ac:dyDescent="0.25">
      <c r="A39" s="10">
        <v>42768</v>
      </c>
      <c r="B39" s="58">
        <v>238.97916666666666</v>
      </c>
      <c r="C39" s="203">
        <v>11.8</v>
      </c>
      <c r="D39" s="340">
        <v>2250</v>
      </c>
    </row>
    <row r="40" spans="1:4" s="1" customFormat="1" x14ac:dyDescent="0.25">
      <c r="A40" s="10">
        <v>42769</v>
      </c>
      <c r="B40" s="58">
        <v>229.82291666666666</v>
      </c>
      <c r="C40" s="203">
        <v>13.4</v>
      </c>
      <c r="D40" s="340">
        <v>2250</v>
      </c>
    </row>
    <row r="41" spans="1:4" s="1" customFormat="1" x14ac:dyDescent="0.25">
      <c r="A41" s="10">
        <v>42770</v>
      </c>
      <c r="B41" s="58">
        <v>221.54166666666666</v>
      </c>
      <c r="C41" s="203">
        <v>14.2</v>
      </c>
      <c r="D41" s="340">
        <v>2140</v>
      </c>
    </row>
    <row r="42" spans="1:4" s="1" customFormat="1" x14ac:dyDescent="0.25">
      <c r="A42" s="10">
        <v>42771</v>
      </c>
      <c r="B42" s="58">
        <v>215.82291666666666</v>
      </c>
      <c r="C42" s="203">
        <v>14</v>
      </c>
      <c r="D42" s="340">
        <v>2050</v>
      </c>
    </row>
    <row r="43" spans="1:4" s="1" customFormat="1" x14ac:dyDescent="0.25">
      <c r="A43" s="10">
        <v>42772</v>
      </c>
      <c r="B43" s="58">
        <v>197.76041666666666</v>
      </c>
      <c r="C43" s="203">
        <v>13.6</v>
      </c>
      <c r="D43" s="340">
        <v>2010</v>
      </c>
    </row>
    <row r="44" spans="1:4" s="1" customFormat="1" x14ac:dyDescent="0.25">
      <c r="A44" s="10">
        <v>42773</v>
      </c>
      <c r="B44" s="58">
        <v>185.47916666666666</v>
      </c>
      <c r="C44" s="203">
        <v>13.8</v>
      </c>
      <c r="D44" s="340">
        <v>1940</v>
      </c>
    </row>
    <row r="45" spans="1:4" s="1" customFormat="1" x14ac:dyDescent="0.25">
      <c r="A45" s="10">
        <v>42774</v>
      </c>
      <c r="B45" s="58">
        <v>177.3125</v>
      </c>
      <c r="C45" s="203">
        <v>14.6</v>
      </c>
      <c r="D45" s="340">
        <v>1890</v>
      </c>
    </row>
    <row r="46" spans="1:4" s="1" customFormat="1" x14ac:dyDescent="0.25">
      <c r="A46" s="10">
        <v>42775</v>
      </c>
      <c r="B46" s="58">
        <v>187.03125</v>
      </c>
      <c r="C46" s="203">
        <v>14.6</v>
      </c>
      <c r="D46" s="340">
        <v>1770</v>
      </c>
    </row>
    <row r="47" spans="1:4" s="1" customFormat="1" x14ac:dyDescent="0.25">
      <c r="A47" s="10">
        <v>42776</v>
      </c>
      <c r="B47" s="58">
        <v>210.22916666666666</v>
      </c>
      <c r="C47" s="203">
        <v>14.7</v>
      </c>
      <c r="D47" s="340">
        <v>1700</v>
      </c>
    </row>
    <row r="48" spans="1:4" s="1" customFormat="1" x14ac:dyDescent="0.25">
      <c r="A48" s="10">
        <v>42777</v>
      </c>
      <c r="B48" s="58">
        <v>221.82291666666666</v>
      </c>
      <c r="C48" s="203">
        <v>14.3</v>
      </c>
      <c r="D48" s="340">
        <v>1700</v>
      </c>
    </row>
    <row r="49" spans="1:4" s="1" customFormat="1" x14ac:dyDescent="0.25">
      <c r="A49" s="10">
        <v>42778</v>
      </c>
      <c r="B49" s="58">
        <v>220.541666666667</v>
      </c>
      <c r="C49" s="203">
        <v>13.8</v>
      </c>
      <c r="D49" s="340">
        <v>1620</v>
      </c>
    </row>
    <row r="50" spans="1:4" s="1" customFormat="1" x14ac:dyDescent="0.25">
      <c r="A50" s="10">
        <v>42779</v>
      </c>
      <c r="B50" s="58">
        <v>218.69791666666666</v>
      </c>
      <c r="C50" s="203">
        <v>13.7</v>
      </c>
      <c r="D50" s="340">
        <v>1660</v>
      </c>
    </row>
    <row r="51" spans="1:4" s="1" customFormat="1" x14ac:dyDescent="0.25">
      <c r="A51" s="10">
        <v>42780</v>
      </c>
      <c r="B51" s="58">
        <v>218.38541666666666</v>
      </c>
      <c r="C51" s="203">
        <v>14</v>
      </c>
      <c r="D51" s="340">
        <v>1670</v>
      </c>
    </row>
    <row r="52" spans="1:4" s="1" customFormat="1" x14ac:dyDescent="0.25">
      <c r="A52" s="10">
        <v>42781</v>
      </c>
      <c r="B52" s="58">
        <v>218.98958333333334</v>
      </c>
      <c r="C52" s="203">
        <v>14.3</v>
      </c>
      <c r="D52" s="340">
        <v>1700</v>
      </c>
    </row>
    <row r="53" spans="1:4" s="1" customFormat="1" x14ac:dyDescent="0.25">
      <c r="A53" s="10">
        <v>42782</v>
      </c>
      <c r="B53" s="58">
        <v>215.11458333333334</v>
      </c>
      <c r="C53" s="203">
        <v>14.8</v>
      </c>
      <c r="D53" s="340">
        <v>1700</v>
      </c>
    </row>
    <row r="54" spans="1:4" s="1" customFormat="1" x14ac:dyDescent="0.25">
      <c r="A54" s="10">
        <v>42783</v>
      </c>
      <c r="B54" s="58">
        <v>208.83333333333334</v>
      </c>
      <c r="C54" s="203">
        <v>14.1</v>
      </c>
      <c r="D54" s="340">
        <v>1690</v>
      </c>
    </row>
    <row r="55" spans="1:4" s="1" customFormat="1" x14ac:dyDescent="0.25">
      <c r="A55" s="10">
        <v>42784</v>
      </c>
      <c r="B55" s="58">
        <v>209.69791666666666</v>
      </c>
      <c r="C55" s="203">
        <v>13.7</v>
      </c>
      <c r="D55" s="340">
        <v>1740</v>
      </c>
    </row>
    <row r="56" spans="1:4" s="1" customFormat="1" x14ac:dyDescent="0.25">
      <c r="A56" s="10">
        <v>42785</v>
      </c>
      <c r="B56" s="58">
        <v>213.61458333333334</v>
      </c>
      <c r="C56" s="203">
        <v>13.4</v>
      </c>
      <c r="D56" s="340">
        <v>1640</v>
      </c>
    </row>
    <row r="57" spans="1:4" s="1" customFormat="1" x14ac:dyDescent="0.25">
      <c r="A57" s="10">
        <v>42786</v>
      </c>
      <c r="B57" s="58">
        <v>212.90625</v>
      </c>
      <c r="C57" s="203">
        <v>12.9</v>
      </c>
      <c r="D57" s="340">
        <v>1520</v>
      </c>
    </row>
    <row r="58" spans="1:4" s="1" customFormat="1" x14ac:dyDescent="0.25">
      <c r="A58" s="10">
        <v>42787</v>
      </c>
      <c r="B58" s="58">
        <v>212.72916666666666</v>
      </c>
      <c r="C58" s="203">
        <v>13.6</v>
      </c>
      <c r="D58" s="340">
        <v>1570</v>
      </c>
    </row>
    <row r="59" spans="1:4" s="1" customFormat="1" x14ac:dyDescent="0.25">
      <c r="A59" s="10">
        <v>42788</v>
      </c>
      <c r="B59" s="58">
        <v>217.8125</v>
      </c>
      <c r="C59" s="203">
        <v>13.5</v>
      </c>
      <c r="D59" s="340">
        <v>1570</v>
      </c>
    </row>
    <row r="60" spans="1:4" s="1" customFormat="1" x14ac:dyDescent="0.25">
      <c r="A60" s="10">
        <v>42789</v>
      </c>
      <c r="B60" s="58">
        <v>218.6875</v>
      </c>
      <c r="C60" s="203">
        <v>13</v>
      </c>
      <c r="D60" s="340">
        <v>1540</v>
      </c>
    </row>
    <row r="61" spans="1:4" s="1" customFormat="1" x14ac:dyDescent="0.25">
      <c r="A61" s="10">
        <v>42790</v>
      </c>
      <c r="B61" s="58">
        <v>214.58333333333334</v>
      </c>
      <c r="C61" s="203">
        <v>12.6</v>
      </c>
      <c r="D61" s="340">
        <v>1640</v>
      </c>
    </row>
    <row r="62" spans="1:4" s="1" customFormat="1" x14ac:dyDescent="0.25">
      <c r="A62" s="10">
        <v>42791</v>
      </c>
      <c r="B62" s="58">
        <v>211.19791666666666</v>
      </c>
      <c r="C62" s="203">
        <v>12.4</v>
      </c>
      <c r="D62" s="340">
        <v>1720</v>
      </c>
    </row>
    <row r="63" spans="1:4" s="1" customFormat="1" x14ac:dyDescent="0.25">
      <c r="A63" s="10">
        <v>42792</v>
      </c>
      <c r="B63" s="58">
        <v>208.35416666666666</v>
      </c>
      <c r="C63" s="203">
        <v>12.5</v>
      </c>
      <c r="D63" s="340">
        <v>1630</v>
      </c>
    </row>
    <row r="64" spans="1:4" s="1" customFormat="1" x14ac:dyDescent="0.25">
      <c r="A64" s="10">
        <v>42793</v>
      </c>
      <c r="B64" s="58">
        <v>206.44791666666666</v>
      </c>
      <c r="C64" s="203">
        <v>12.9</v>
      </c>
      <c r="D64" s="340">
        <v>1610</v>
      </c>
    </row>
    <row r="65" spans="1:4" s="1" customFormat="1" x14ac:dyDescent="0.25">
      <c r="A65" s="10">
        <v>42794</v>
      </c>
      <c r="B65" s="58">
        <v>205.59375</v>
      </c>
      <c r="C65" s="203">
        <v>12.7</v>
      </c>
      <c r="D65" s="340">
        <v>1530</v>
      </c>
    </row>
    <row r="66" spans="1:4" s="1" customFormat="1" x14ac:dyDescent="0.25">
      <c r="A66" s="10">
        <v>42795</v>
      </c>
      <c r="B66" s="58">
        <v>204.10416666666666</v>
      </c>
      <c r="C66" s="203">
        <v>12.9</v>
      </c>
      <c r="D66" s="340">
        <v>1420</v>
      </c>
    </row>
    <row r="67" spans="1:4" s="1" customFormat="1" x14ac:dyDescent="0.25">
      <c r="A67" s="10">
        <v>42796</v>
      </c>
      <c r="B67" s="58">
        <v>202.78125</v>
      </c>
      <c r="C67" s="203">
        <v>13.3</v>
      </c>
      <c r="D67" s="340">
        <v>1390</v>
      </c>
    </row>
    <row r="68" spans="1:4" s="1" customFormat="1" x14ac:dyDescent="0.25">
      <c r="A68" s="10">
        <v>42797</v>
      </c>
      <c r="B68" s="58">
        <v>202.15625</v>
      </c>
      <c r="C68" s="203">
        <v>13.9</v>
      </c>
      <c r="D68" s="340">
        <v>1380</v>
      </c>
    </row>
    <row r="69" spans="1:4" s="1" customFormat="1" x14ac:dyDescent="0.25">
      <c r="A69" s="10">
        <v>42798</v>
      </c>
      <c r="B69" s="58">
        <v>202.77083333333334</v>
      </c>
      <c r="C69" s="203">
        <v>14.5</v>
      </c>
      <c r="D69" s="340">
        <v>1360</v>
      </c>
    </row>
    <row r="70" spans="1:4" s="1" customFormat="1" x14ac:dyDescent="0.25">
      <c r="A70" s="10">
        <v>42799</v>
      </c>
      <c r="B70" s="58">
        <v>202.32291666666666</v>
      </c>
      <c r="C70" s="203">
        <v>14.2</v>
      </c>
      <c r="D70" s="340">
        <v>1360</v>
      </c>
    </row>
    <row r="71" spans="1:4" s="1" customFormat="1" x14ac:dyDescent="0.25">
      <c r="A71" s="10">
        <v>42800</v>
      </c>
      <c r="B71" s="58">
        <v>199.86458333333334</v>
      </c>
      <c r="C71" s="203">
        <v>13.5</v>
      </c>
      <c r="D71" s="340">
        <v>1370</v>
      </c>
    </row>
    <row r="72" spans="1:4" s="1" customFormat="1" x14ac:dyDescent="0.25">
      <c r="A72" s="10">
        <f>+A71+1</f>
        <v>42801</v>
      </c>
      <c r="B72" s="58">
        <v>199.9375</v>
      </c>
      <c r="C72" s="203">
        <v>13.7</v>
      </c>
      <c r="D72" s="340">
        <v>1340</v>
      </c>
    </row>
    <row r="73" spans="1:4" s="1" customFormat="1" x14ac:dyDescent="0.25">
      <c r="A73" s="10">
        <f t="shared" ref="A73:A136" si="0">+A72+1</f>
        <v>42802</v>
      </c>
      <c r="B73" s="58">
        <v>198.16666666666666</v>
      </c>
      <c r="C73" s="203">
        <v>14.1</v>
      </c>
      <c r="D73" s="340">
        <v>1300</v>
      </c>
    </row>
    <row r="74" spans="1:4" s="1" customFormat="1" x14ac:dyDescent="0.25">
      <c r="A74" s="10">
        <f t="shared" si="0"/>
        <v>42803</v>
      </c>
      <c r="B74" s="58">
        <v>195.33333333333334</v>
      </c>
      <c r="C74" s="203">
        <v>15.1</v>
      </c>
      <c r="D74" s="340">
        <v>1270</v>
      </c>
    </row>
    <row r="75" spans="1:4" s="1" customFormat="1" x14ac:dyDescent="0.25">
      <c r="A75" s="10">
        <f t="shared" si="0"/>
        <v>42804</v>
      </c>
      <c r="B75" s="58">
        <v>194.27083333333334</v>
      </c>
      <c r="C75" s="203">
        <v>16.100000000000001</v>
      </c>
      <c r="D75" s="340">
        <v>1300</v>
      </c>
    </row>
    <row r="76" spans="1:4" s="1" customFormat="1" x14ac:dyDescent="0.25">
      <c r="A76" s="10">
        <f t="shared" si="0"/>
        <v>42805</v>
      </c>
      <c r="B76" s="58">
        <v>191.54166666666666</v>
      </c>
      <c r="C76" s="203">
        <v>17</v>
      </c>
      <c r="D76" s="340">
        <v>1430</v>
      </c>
    </row>
    <row r="77" spans="1:4" s="1" customFormat="1" x14ac:dyDescent="0.25">
      <c r="A77" s="10">
        <f t="shared" si="0"/>
        <v>42806</v>
      </c>
      <c r="B77" s="58">
        <v>187.82608695652175</v>
      </c>
      <c r="C77" s="203">
        <v>17.8</v>
      </c>
      <c r="D77" s="340">
        <v>1470</v>
      </c>
    </row>
    <row r="78" spans="1:4" s="1" customFormat="1" x14ac:dyDescent="0.25">
      <c r="A78" s="10">
        <f t="shared" si="0"/>
        <v>42807</v>
      </c>
      <c r="B78" s="58">
        <v>184.95833333333334</v>
      </c>
      <c r="C78" s="203">
        <v>18.3</v>
      </c>
      <c r="D78" s="340">
        <v>1450</v>
      </c>
    </row>
    <row r="79" spans="1:4" s="1" customFormat="1" x14ac:dyDescent="0.25">
      <c r="A79" s="10">
        <f t="shared" si="0"/>
        <v>42808</v>
      </c>
      <c r="B79" s="58">
        <v>184.03125</v>
      </c>
      <c r="C79" s="203">
        <v>19.2</v>
      </c>
      <c r="D79" s="340">
        <v>1430</v>
      </c>
    </row>
    <row r="80" spans="1:4" s="1" customFormat="1" x14ac:dyDescent="0.25">
      <c r="A80" s="10">
        <f t="shared" si="0"/>
        <v>42809</v>
      </c>
      <c r="B80" s="58">
        <v>184.88541666666666</v>
      </c>
      <c r="C80" s="203">
        <v>20</v>
      </c>
      <c r="D80" s="340">
        <v>1430</v>
      </c>
    </row>
    <row r="81" spans="1:4" s="1" customFormat="1" x14ac:dyDescent="0.25">
      <c r="A81" s="10">
        <f t="shared" si="0"/>
        <v>42810</v>
      </c>
      <c r="B81" s="58">
        <v>185.09375</v>
      </c>
      <c r="C81" s="203">
        <v>19.8</v>
      </c>
      <c r="D81" s="340">
        <v>1420</v>
      </c>
    </row>
    <row r="82" spans="1:4" s="1" customFormat="1" x14ac:dyDescent="0.25">
      <c r="A82" s="10">
        <f t="shared" si="0"/>
        <v>42811</v>
      </c>
      <c r="B82" s="58">
        <v>185.89583333333334</v>
      </c>
      <c r="C82" s="203">
        <v>19.899999999999999</v>
      </c>
      <c r="D82" s="340">
        <v>1410</v>
      </c>
    </row>
    <row r="83" spans="1:4" s="1" customFormat="1" x14ac:dyDescent="0.25">
      <c r="A83" s="10">
        <f t="shared" si="0"/>
        <v>42812</v>
      </c>
      <c r="B83" s="58">
        <v>188.05208333333334</v>
      </c>
      <c r="C83" s="203">
        <v>19.7</v>
      </c>
      <c r="D83" s="340">
        <v>1350</v>
      </c>
    </row>
    <row r="84" spans="1:4" s="1" customFormat="1" x14ac:dyDescent="0.25">
      <c r="A84" s="10">
        <f t="shared" si="0"/>
        <v>42813</v>
      </c>
      <c r="B84" s="58">
        <v>186.29166666666666</v>
      </c>
      <c r="C84" s="203">
        <v>18.899999999999999</v>
      </c>
      <c r="D84" s="340">
        <v>1330</v>
      </c>
    </row>
    <row r="85" spans="1:4" s="1" customFormat="1" x14ac:dyDescent="0.25">
      <c r="A85" s="10">
        <f t="shared" si="0"/>
        <v>42814</v>
      </c>
      <c r="B85" s="58">
        <v>183.42708333333334</v>
      </c>
      <c r="C85" s="203">
        <v>18.5</v>
      </c>
      <c r="D85" s="340">
        <v>1310</v>
      </c>
    </row>
    <row r="86" spans="1:4" s="1" customFormat="1" x14ac:dyDescent="0.25">
      <c r="A86" s="10">
        <f t="shared" si="0"/>
        <v>42815</v>
      </c>
      <c r="B86" s="58">
        <v>183.55208333333334</v>
      </c>
      <c r="C86" s="203">
        <v>18</v>
      </c>
      <c r="D86" s="340">
        <v>1280</v>
      </c>
    </row>
    <row r="87" spans="1:4" s="1" customFormat="1" x14ac:dyDescent="0.25">
      <c r="A87" s="10">
        <f t="shared" si="0"/>
        <v>42816</v>
      </c>
      <c r="B87" s="58">
        <v>185.6875</v>
      </c>
      <c r="C87" s="203">
        <v>16.7</v>
      </c>
      <c r="D87" s="340">
        <v>1230</v>
      </c>
    </row>
    <row r="88" spans="1:4" s="1" customFormat="1" x14ac:dyDescent="0.25">
      <c r="A88" s="10">
        <f t="shared" si="0"/>
        <v>42817</v>
      </c>
      <c r="B88" s="58">
        <v>188.54166666666666</v>
      </c>
      <c r="C88" s="203">
        <v>16.399999999999999</v>
      </c>
      <c r="D88" s="340">
        <v>1190</v>
      </c>
    </row>
    <row r="89" spans="1:4" s="1" customFormat="1" x14ac:dyDescent="0.25">
      <c r="A89" s="10">
        <f t="shared" si="0"/>
        <v>42818</v>
      </c>
      <c r="B89" s="58">
        <v>191.97916666666666</v>
      </c>
      <c r="C89" s="203">
        <v>15.9</v>
      </c>
      <c r="D89" s="340">
        <v>1130</v>
      </c>
    </row>
    <row r="90" spans="1:4" s="1" customFormat="1" x14ac:dyDescent="0.25">
      <c r="A90" s="10">
        <f t="shared" si="0"/>
        <v>42819</v>
      </c>
      <c r="B90" s="58">
        <v>195.57291666666666</v>
      </c>
      <c r="C90" s="203">
        <v>16.100000000000001</v>
      </c>
      <c r="D90" s="340">
        <v>1130</v>
      </c>
    </row>
    <row r="91" spans="1:4" s="1" customFormat="1" x14ac:dyDescent="0.25">
      <c r="A91" s="10">
        <f t="shared" si="0"/>
        <v>42820</v>
      </c>
      <c r="B91" s="58">
        <v>195.67708333333334</v>
      </c>
      <c r="C91" s="203">
        <v>16.5</v>
      </c>
      <c r="D91" s="340">
        <v>1210</v>
      </c>
    </row>
    <row r="92" spans="1:4" s="1" customFormat="1" x14ac:dyDescent="0.25">
      <c r="A92" s="10">
        <f t="shared" si="0"/>
        <v>42821</v>
      </c>
      <c r="B92" s="58">
        <v>193.79166666666666</v>
      </c>
      <c r="C92" s="203">
        <v>16.7</v>
      </c>
      <c r="D92" s="340">
        <v>1280</v>
      </c>
    </row>
    <row r="93" spans="1:4" s="1" customFormat="1" x14ac:dyDescent="0.25">
      <c r="A93" s="10">
        <f t="shared" si="0"/>
        <v>42822</v>
      </c>
      <c r="B93" s="58">
        <v>187.84375</v>
      </c>
      <c r="C93" s="203">
        <v>16.600000000000001</v>
      </c>
      <c r="D93" s="340">
        <v>1310</v>
      </c>
    </row>
    <row r="94" spans="1:4" s="1" customFormat="1" x14ac:dyDescent="0.25">
      <c r="A94" s="10">
        <f t="shared" si="0"/>
        <v>42823</v>
      </c>
      <c r="B94" s="58">
        <v>179</v>
      </c>
      <c r="C94" s="203">
        <v>17.7</v>
      </c>
      <c r="D94" s="340">
        <v>1350</v>
      </c>
    </row>
    <row r="95" spans="1:4" s="1" customFormat="1" x14ac:dyDescent="0.25">
      <c r="A95" s="10">
        <f t="shared" si="0"/>
        <v>42824</v>
      </c>
      <c r="B95" s="58">
        <v>171.85416666666666</v>
      </c>
      <c r="C95" s="203">
        <v>17.899999999999999</v>
      </c>
      <c r="D95" s="340">
        <v>1400</v>
      </c>
    </row>
    <row r="96" spans="1:4" s="1" customFormat="1" x14ac:dyDescent="0.25">
      <c r="A96" s="10">
        <f t="shared" si="0"/>
        <v>42825</v>
      </c>
      <c r="B96" s="58">
        <v>166</v>
      </c>
      <c r="C96" s="203">
        <v>15.9</v>
      </c>
      <c r="D96" s="340">
        <v>1440</v>
      </c>
    </row>
    <row r="97" spans="1:4" s="1" customFormat="1" x14ac:dyDescent="0.25">
      <c r="A97" s="10">
        <f>+A96+1</f>
        <v>42826</v>
      </c>
      <c r="B97" s="58">
        <v>159.30208333333334</v>
      </c>
      <c r="C97" s="203">
        <v>16.399999999999999</v>
      </c>
      <c r="D97" s="340">
        <v>1490</v>
      </c>
    </row>
    <row r="98" spans="1:4" s="1" customFormat="1" x14ac:dyDescent="0.25">
      <c r="A98" s="10">
        <f t="shared" si="0"/>
        <v>42827</v>
      </c>
      <c r="B98" s="58">
        <v>152.46875</v>
      </c>
      <c r="C98" s="203">
        <v>17.600000000000001</v>
      </c>
      <c r="D98" s="340">
        <v>1490</v>
      </c>
    </row>
    <row r="99" spans="1:4" s="1" customFormat="1" x14ac:dyDescent="0.25">
      <c r="A99" s="10">
        <f t="shared" si="0"/>
        <v>42828</v>
      </c>
      <c r="B99" s="58">
        <v>144</v>
      </c>
      <c r="C99" s="203">
        <v>18</v>
      </c>
      <c r="D99" s="340">
        <v>1450</v>
      </c>
    </row>
    <row r="100" spans="1:4" s="1" customFormat="1" x14ac:dyDescent="0.25">
      <c r="A100" s="10">
        <f t="shared" si="0"/>
        <v>42829</v>
      </c>
      <c r="B100" s="58">
        <v>138</v>
      </c>
      <c r="C100" s="203">
        <v>18.3</v>
      </c>
      <c r="D100" s="340">
        <v>1390</v>
      </c>
    </row>
    <row r="101" spans="1:4" s="1" customFormat="1" x14ac:dyDescent="0.25">
      <c r="A101" s="10">
        <f t="shared" si="0"/>
        <v>42830</v>
      </c>
      <c r="B101" s="58">
        <v>136.66666666666666</v>
      </c>
      <c r="C101" s="203">
        <v>19</v>
      </c>
      <c r="D101" s="340">
        <v>1320</v>
      </c>
    </row>
    <row r="102" spans="1:4" s="1" customFormat="1" x14ac:dyDescent="0.25">
      <c r="A102" s="10">
        <f t="shared" si="0"/>
        <v>42831</v>
      </c>
      <c r="B102" s="58">
        <v>136.125</v>
      </c>
      <c r="C102" s="203">
        <v>18.3</v>
      </c>
      <c r="D102" s="340">
        <v>1290</v>
      </c>
    </row>
    <row r="103" spans="1:4" s="1" customFormat="1" x14ac:dyDescent="0.25">
      <c r="A103" s="10">
        <f t="shared" si="0"/>
        <v>42832</v>
      </c>
      <c r="B103" s="58">
        <v>134</v>
      </c>
      <c r="C103" s="203">
        <v>16.5</v>
      </c>
      <c r="D103" s="340">
        <v>1320</v>
      </c>
    </row>
    <row r="104" spans="1:4" s="1" customFormat="1" x14ac:dyDescent="0.25">
      <c r="A104" s="10">
        <f t="shared" si="0"/>
        <v>42833</v>
      </c>
      <c r="B104" s="58">
        <v>133.55208333333334</v>
      </c>
      <c r="C104" s="203">
        <v>16</v>
      </c>
      <c r="D104" s="340">
        <v>1280</v>
      </c>
    </row>
    <row r="105" spans="1:4" s="1" customFormat="1" x14ac:dyDescent="0.25">
      <c r="A105" s="10">
        <f t="shared" si="0"/>
        <v>42834</v>
      </c>
      <c r="B105" s="58">
        <v>134.0625</v>
      </c>
      <c r="C105" s="203">
        <v>15.7</v>
      </c>
      <c r="D105" s="340">
        <v>1240</v>
      </c>
    </row>
    <row r="106" spans="1:4" s="1" customFormat="1" x14ac:dyDescent="0.25">
      <c r="A106" s="10">
        <f t="shared" si="0"/>
        <v>42835</v>
      </c>
      <c r="B106" s="58">
        <v>141</v>
      </c>
      <c r="C106" s="203">
        <v>16.2</v>
      </c>
      <c r="D106" s="340">
        <v>1140</v>
      </c>
    </row>
    <row r="107" spans="1:4" s="1" customFormat="1" x14ac:dyDescent="0.25">
      <c r="A107" s="10">
        <f t="shared" si="0"/>
        <v>42836</v>
      </c>
      <c r="B107" s="58">
        <v>149.64583333333334</v>
      </c>
      <c r="C107" s="203">
        <v>17</v>
      </c>
      <c r="D107" s="340">
        <v>1080</v>
      </c>
    </row>
    <row r="108" spans="1:4" s="1" customFormat="1" x14ac:dyDescent="0.25">
      <c r="A108" s="10">
        <f t="shared" si="0"/>
        <v>42837</v>
      </c>
      <c r="B108" s="58">
        <v>156.0625</v>
      </c>
      <c r="C108" s="203">
        <v>17.899999999999999</v>
      </c>
      <c r="D108" s="340">
        <v>1160</v>
      </c>
    </row>
    <row r="109" spans="1:4" s="1" customFormat="1" x14ac:dyDescent="0.25">
      <c r="A109" s="10">
        <f t="shared" si="0"/>
        <v>42838</v>
      </c>
      <c r="B109" s="58">
        <v>159.46875</v>
      </c>
      <c r="C109" s="203">
        <v>18</v>
      </c>
      <c r="D109" s="340">
        <v>1330</v>
      </c>
    </row>
    <row r="110" spans="1:4" s="1" customFormat="1" x14ac:dyDescent="0.25">
      <c r="A110" s="10">
        <f t="shared" si="0"/>
        <v>42839</v>
      </c>
      <c r="B110" s="58">
        <v>159.28125</v>
      </c>
      <c r="C110" s="203">
        <v>17</v>
      </c>
      <c r="D110" s="340">
        <v>1440</v>
      </c>
    </row>
    <row r="111" spans="1:4" s="1" customFormat="1" x14ac:dyDescent="0.25">
      <c r="A111" s="10">
        <f t="shared" si="0"/>
        <v>42840</v>
      </c>
      <c r="B111" s="58">
        <v>156.05208333333334</v>
      </c>
      <c r="C111" s="203">
        <v>16.7</v>
      </c>
      <c r="D111" s="340">
        <v>1530</v>
      </c>
    </row>
    <row r="112" spans="1:4" s="1" customFormat="1" x14ac:dyDescent="0.25">
      <c r="A112" s="10">
        <f t="shared" si="0"/>
        <v>42841</v>
      </c>
      <c r="B112" s="58">
        <v>153.8125</v>
      </c>
      <c r="C112" s="203">
        <v>16.600000000000001</v>
      </c>
      <c r="D112" s="340">
        <v>1520</v>
      </c>
    </row>
    <row r="113" spans="1:4" s="1" customFormat="1" x14ac:dyDescent="0.25">
      <c r="A113" s="10">
        <f t="shared" si="0"/>
        <v>42842</v>
      </c>
      <c r="B113" s="58">
        <v>153.0625</v>
      </c>
      <c r="C113" s="203">
        <v>16.5</v>
      </c>
      <c r="D113" s="340">
        <v>1480</v>
      </c>
    </row>
    <row r="114" spans="1:4" s="1" customFormat="1" x14ac:dyDescent="0.25">
      <c r="A114" s="10">
        <f t="shared" si="0"/>
        <v>42843</v>
      </c>
      <c r="B114" s="58">
        <v>153.33333333333334</v>
      </c>
      <c r="C114" s="203">
        <v>16.899999999999999</v>
      </c>
      <c r="D114" s="340">
        <v>1350</v>
      </c>
    </row>
    <row r="115" spans="1:4" s="1" customFormat="1" x14ac:dyDescent="0.25">
      <c r="A115" s="10">
        <f t="shared" si="0"/>
        <v>42844</v>
      </c>
      <c r="B115" s="58">
        <v>153</v>
      </c>
      <c r="C115" s="203">
        <v>17.899999999999999</v>
      </c>
      <c r="D115" s="340">
        <v>1260</v>
      </c>
    </row>
    <row r="116" spans="1:4" s="1" customFormat="1" x14ac:dyDescent="0.25">
      <c r="A116" s="10">
        <f t="shared" si="0"/>
        <v>42845</v>
      </c>
      <c r="B116" s="58">
        <v>154.3125</v>
      </c>
      <c r="C116" s="203">
        <v>18.8</v>
      </c>
      <c r="D116" s="340">
        <v>1220</v>
      </c>
    </row>
    <row r="117" spans="1:4" s="1" customFormat="1" x14ac:dyDescent="0.25">
      <c r="A117" s="10">
        <f t="shared" si="0"/>
        <v>42846</v>
      </c>
      <c r="B117" s="58">
        <v>153.64583333333334</v>
      </c>
      <c r="C117" s="203">
        <v>19</v>
      </c>
      <c r="D117" s="340">
        <v>1190</v>
      </c>
    </row>
    <row r="118" spans="1:4" s="1" customFormat="1" x14ac:dyDescent="0.25">
      <c r="A118" s="10">
        <f t="shared" si="0"/>
        <v>42847</v>
      </c>
      <c r="B118" s="58">
        <v>150.166666666667</v>
      </c>
      <c r="C118" s="203">
        <v>19.3</v>
      </c>
      <c r="D118" s="340">
        <v>1180</v>
      </c>
    </row>
    <row r="119" spans="1:4" s="1" customFormat="1" x14ac:dyDescent="0.25">
      <c r="A119" s="10">
        <f t="shared" si="0"/>
        <v>42848</v>
      </c>
      <c r="B119" s="58">
        <v>146.95833333333334</v>
      </c>
      <c r="C119" s="203">
        <v>19.3</v>
      </c>
      <c r="D119" s="340">
        <v>1150</v>
      </c>
    </row>
    <row r="120" spans="1:4" s="1" customFormat="1" x14ac:dyDescent="0.25">
      <c r="A120" s="10">
        <f t="shared" si="0"/>
        <v>42849</v>
      </c>
      <c r="B120" s="58">
        <v>148.10416666666666</v>
      </c>
      <c r="C120" s="203">
        <v>19.3</v>
      </c>
      <c r="D120" s="340">
        <v>1190</v>
      </c>
    </row>
    <row r="121" spans="1:4" s="1" customFormat="1" x14ac:dyDescent="0.25">
      <c r="A121" s="10">
        <f t="shared" si="0"/>
        <v>42850</v>
      </c>
      <c r="B121" s="58">
        <v>153</v>
      </c>
      <c r="C121" s="203">
        <v>18.7</v>
      </c>
      <c r="D121" s="340">
        <v>1280</v>
      </c>
    </row>
    <row r="122" spans="1:4" s="1" customFormat="1" x14ac:dyDescent="0.25">
      <c r="A122" s="10">
        <f t="shared" si="0"/>
        <v>42851</v>
      </c>
      <c r="B122" s="58">
        <v>153.17708333333334</v>
      </c>
      <c r="C122" s="203">
        <v>18.7</v>
      </c>
      <c r="D122" s="340">
        <v>1370</v>
      </c>
    </row>
    <row r="123" spans="1:4" s="1" customFormat="1" x14ac:dyDescent="0.25">
      <c r="A123" s="10">
        <f t="shared" si="0"/>
        <v>42852</v>
      </c>
      <c r="B123" s="58">
        <v>152.91666666666666</v>
      </c>
      <c r="C123" s="203">
        <v>19.3</v>
      </c>
      <c r="D123" s="340">
        <v>1470</v>
      </c>
    </row>
    <row r="124" spans="1:4" s="1" customFormat="1" x14ac:dyDescent="0.25">
      <c r="A124" s="10">
        <f t="shared" si="0"/>
        <v>42853</v>
      </c>
      <c r="B124" s="58">
        <v>154</v>
      </c>
      <c r="C124" s="203">
        <v>18.399999999999999</v>
      </c>
      <c r="D124" s="340">
        <v>1510</v>
      </c>
    </row>
    <row r="125" spans="1:4" s="1" customFormat="1" x14ac:dyDescent="0.25">
      <c r="A125" s="10">
        <f t="shared" si="0"/>
        <v>42854</v>
      </c>
      <c r="B125" s="58">
        <v>154</v>
      </c>
      <c r="C125" s="203">
        <v>17.600000000000001</v>
      </c>
      <c r="D125" s="340">
        <v>1400</v>
      </c>
    </row>
    <row r="126" spans="1:4" s="1" customFormat="1" x14ac:dyDescent="0.25">
      <c r="A126" s="10">
        <f t="shared" si="0"/>
        <v>42855</v>
      </c>
      <c r="B126" s="58">
        <v>153.13541666666666</v>
      </c>
      <c r="C126" s="203">
        <v>19</v>
      </c>
      <c r="D126" s="340">
        <v>1270</v>
      </c>
    </row>
    <row r="127" spans="1:4" s="1" customFormat="1" ht="14.25" customHeight="1" x14ac:dyDescent="0.25">
      <c r="A127" s="10">
        <f>+A126+1</f>
        <v>42856</v>
      </c>
      <c r="B127" s="58">
        <v>151.59375</v>
      </c>
      <c r="C127" s="203">
        <v>20.100000000000001</v>
      </c>
      <c r="D127" s="340">
        <v>1220</v>
      </c>
    </row>
    <row r="128" spans="1:4" s="1" customFormat="1" x14ac:dyDescent="0.25">
      <c r="A128" s="10">
        <f t="shared" si="0"/>
        <v>42857</v>
      </c>
      <c r="B128" s="58">
        <v>150.32291666666666</v>
      </c>
      <c r="C128" s="203">
        <v>21.6</v>
      </c>
      <c r="D128" s="340">
        <v>1210</v>
      </c>
    </row>
    <row r="129" spans="1:4" s="1" customFormat="1" x14ac:dyDescent="0.25">
      <c r="A129" s="10">
        <f t="shared" si="0"/>
        <v>42858</v>
      </c>
      <c r="B129" s="58">
        <v>147.15625</v>
      </c>
      <c r="C129" s="203">
        <v>23.3</v>
      </c>
      <c r="D129" s="340">
        <v>1200</v>
      </c>
    </row>
    <row r="130" spans="1:4" s="1" customFormat="1" x14ac:dyDescent="0.25">
      <c r="A130" s="10">
        <f t="shared" si="0"/>
        <v>42859</v>
      </c>
      <c r="B130" s="58">
        <v>144</v>
      </c>
      <c r="C130" s="203">
        <v>24.8</v>
      </c>
      <c r="D130" s="340">
        <v>1240</v>
      </c>
    </row>
    <row r="131" spans="1:4" s="1" customFormat="1" x14ac:dyDescent="0.25">
      <c r="A131" s="10">
        <f t="shared" si="0"/>
        <v>42860</v>
      </c>
      <c r="B131" s="58">
        <v>136</v>
      </c>
      <c r="C131" s="203">
        <v>23.9</v>
      </c>
      <c r="D131" s="340">
        <v>1310</v>
      </c>
    </row>
    <row r="132" spans="1:4" s="1" customFormat="1" x14ac:dyDescent="0.25">
      <c r="A132" s="10">
        <f t="shared" si="0"/>
        <v>42861</v>
      </c>
      <c r="B132" s="58">
        <v>126.30208333333333</v>
      </c>
      <c r="C132" s="203">
        <v>21.4</v>
      </c>
      <c r="D132" s="340">
        <v>1330</v>
      </c>
    </row>
    <row r="133" spans="1:4" s="1" customFormat="1" x14ac:dyDescent="0.25">
      <c r="A133" s="10">
        <f t="shared" si="0"/>
        <v>42862</v>
      </c>
      <c r="B133" s="58">
        <v>120.40625</v>
      </c>
      <c r="C133" s="203">
        <v>20.100000000000001</v>
      </c>
      <c r="D133" s="340">
        <v>1160</v>
      </c>
    </row>
    <row r="134" spans="1:4" s="1" customFormat="1" x14ac:dyDescent="0.25">
      <c r="A134" s="10">
        <f t="shared" si="0"/>
        <v>42863</v>
      </c>
      <c r="B134" s="58">
        <v>127</v>
      </c>
      <c r="C134" s="203">
        <v>20.2</v>
      </c>
      <c r="D134" s="223">
        <v>959</v>
      </c>
    </row>
    <row r="135" spans="1:4" s="1" customFormat="1" x14ac:dyDescent="0.25">
      <c r="A135" s="10">
        <f t="shared" si="0"/>
        <v>42864</v>
      </c>
      <c r="B135" s="58">
        <v>138.80208333333334</v>
      </c>
      <c r="C135" s="203">
        <v>21.3</v>
      </c>
      <c r="D135" s="223">
        <v>890</v>
      </c>
    </row>
    <row r="136" spans="1:4" s="1" customFormat="1" x14ac:dyDescent="0.25">
      <c r="A136" s="10">
        <f t="shared" si="0"/>
        <v>42865</v>
      </c>
      <c r="B136" s="58">
        <v>150.5</v>
      </c>
      <c r="C136" s="203">
        <v>21.4</v>
      </c>
      <c r="D136" s="223">
        <v>885</v>
      </c>
    </row>
    <row r="137" spans="1:4" s="1" customFormat="1" x14ac:dyDescent="0.25">
      <c r="A137" s="10">
        <f t="shared" ref="A137:A200" si="1">+A136+1</f>
        <v>42866</v>
      </c>
      <c r="B137" s="58">
        <v>158.97916666666666</v>
      </c>
      <c r="C137" s="203">
        <v>21.2</v>
      </c>
      <c r="D137" s="223">
        <v>929</v>
      </c>
    </row>
    <row r="138" spans="1:4" s="1" customFormat="1" x14ac:dyDescent="0.25">
      <c r="A138" s="10">
        <f t="shared" si="1"/>
        <v>42867</v>
      </c>
      <c r="B138" s="58">
        <v>163.3125</v>
      </c>
      <c r="C138" s="203">
        <v>20.2</v>
      </c>
      <c r="D138" s="223">
        <v>933</v>
      </c>
    </row>
    <row r="139" spans="1:4" s="1" customFormat="1" x14ac:dyDescent="0.25">
      <c r="A139" s="10">
        <f t="shared" si="1"/>
        <v>42868</v>
      </c>
      <c r="B139" s="58">
        <v>158</v>
      </c>
      <c r="C139" s="203">
        <v>19.3</v>
      </c>
      <c r="D139" s="340">
        <v>1030</v>
      </c>
    </row>
    <row r="140" spans="1:4" s="1" customFormat="1" x14ac:dyDescent="0.25">
      <c r="A140" s="10">
        <f t="shared" si="1"/>
        <v>42869</v>
      </c>
      <c r="B140" s="58">
        <v>153</v>
      </c>
      <c r="C140" s="203">
        <v>19</v>
      </c>
      <c r="D140" s="340">
        <v>1040</v>
      </c>
    </row>
    <row r="141" spans="1:4" s="1" customFormat="1" x14ac:dyDescent="0.25">
      <c r="A141" s="10">
        <f t="shared" si="1"/>
        <v>42870</v>
      </c>
      <c r="B141" s="58">
        <v>154.84375</v>
      </c>
      <c r="C141" s="203">
        <v>18.899999999999999</v>
      </c>
      <c r="D141" s="340">
        <v>1090</v>
      </c>
    </row>
    <row r="142" spans="1:4" s="1" customFormat="1" x14ac:dyDescent="0.25">
      <c r="A142" s="10">
        <f t="shared" si="1"/>
        <v>42871</v>
      </c>
      <c r="B142" s="58">
        <v>168</v>
      </c>
      <c r="C142" s="203">
        <v>18.5</v>
      </c>
      <c r="D142" s="223">
        <v>966</v>
      </c>
    </row>
    <row r="143" spans="1:4" s="1" customFormat="1" x14ac:dyDescent="0.25">
      <c r="A143" s="10">
        <f t="shared" si="1"/>
        <v>42872</v>
      </c>
      <c r="B143" s="58">
        <v>179</v>
      </c>
      <c r="C143" s="203">
        <v>18.899999999999999</v>
      </c>
      <c r="D143" s="223">
        <v>981</v>
      </c>
    </row>
    <row r="144" spans="1:4" s="1" customFormat="1" x14ac:dyDescent="0.25">
      <c r="A144" s="10">
        <f t="shared" si="1"/>
        <v>42873</v>
      </c>
      <c r="B144" s="58">
        <v>179.79166666666666</v>
      </c>
      <c r="C144" s="203">
        <v>19.399999999999999</v>
      </c>
      <c r="D144" s="340">
        <v>1040</v>
      </c>
    </row>
    <row r="145" spans="1:4" s="1" customFormat="1" x14ac:dyDescent="0.25">
      <c r="A145" s="10">
        <f t="shared" si="1"/>
        <v>42874</v>
      </c>
      <c r="B145" s="58">
        <v>169</v>
      </c>
      <c r="C145" s="203">
        <v>20.8</v>
      </c>
      <c r="D145" s="340">
        <v>1030</v>
      </c>
    </row>
    <row r="146" spans="1:4" s="1" customFormat="1" x14ac:dyDescent="0.25">
      <c r="A146" s="10">
        <f t="shared" si="1"/>
        <v>42875</v>
      </c>
      <c r="B146" s="58">
        <v>151.40625</v>
      </c>
      <c r="C146" s="203">
        <v>22.7</v>
      </c>
      <c r="D146" s="340">
        <v>1060</v>
      </c>
    </row>
    <row r="147" spans="1:4" s="1" customFormat="1" x14ac:dyDescent="0.25">
      <c r="A147" s="10">
        <f t="shared" si="1"/>
        <v>42876</v>
      </c>
      <c r="B147" s="58">
        <v>140</v>
      </c>
      <c r="C147" s="203">
        <v>24.4</v>
      </c>
      <c r="D147" s="340">
        <v>1030</v>
      </c>
    </row>
    <row r="148" spans="1:4" s="1" customFormat="1" x14ac:dyDescent="0.25">
      <c r="A148" s="10">
        <f t="shared" si="1"/>
        <v>42877</v>
      </c>
      <c r="B148" s="58">
        <v>135.0625</v>
      </c>
      <c r="C148" s="203">
        <v>25.4</v>
      </c>
      <c r="D148" s="223">
        <v>978</v>
      </c>
    </row>
    <row r="149" spans="1:4" s="1" customFormat="1" x14ac:dyDescent="0.25">
      <c r="A149" s="10">
        <f t="shared" si="1"/>
        <v>42878</v>
      </c>
      <c r="B149" s="58">
        <v>129.70833333333334</v>
      </c>
      <c r="C149" s="203">
        <v>26.2</v>
      </c>
      <c r="D149" s="223">
        <v>986</v>
      </c>
    </row>
    <row r="150" spans="1:4" s="1" customFormat="1" x14ac:dyDescent="0.25">
      <c r="A150" s="10">
        <f t="shared" si="1"/>
        <v>42879</v>
      </c>
      <c r="B150" s="58">
        <v>123</v>
      </c>
      <c r="C150" s="203">
        <v>25.7</v>
      </c>
      <c r="D150" s="340">
        <v>1100</v>
      </c>
    </row>
    <row r="151" spans="1:4" s="1" customFormat="1" x14ac:dyDescent="0.25">
      <c r="A151" s="10">
        <f t="shared" si="1"/>
        <v>42880</v>
      </c>
      <c r="B151" s="58">
        <v>114</v>
      </c>
      <c r="C151" s="203">
        <v>23.2</v>
      </c>
      <c r="D151" s="340">
        <v>1110</v>
      </c>
    </row>
    <row r="152" spans="1:4" s="1" customFormat="1" x14ac:dyDescent="0.25">
      <c r="A152" s="10">
        <f t="shared" si="1"/>
        <v>42881</v>
      </c>
      <c r="B152" s="58">
        <v>111.3125</v>
      </c>
      <c r="C152" s="203">
        <v>21</v>
      </c>
      <c r="D152" s="340">
        <v>1030</v>
      </c>
    </row>
    <row r="153" spans="1:4" s="1" customFormat="1" x14ac:dyDescent="0.25">
      <c r="A153" s="10">
        <f t="shared" si="1"/>
        <v>42882</v>
      </c>
      <c r="B153" s="58">
        <v>115.14583333333333</v>
      </c>
      <c r="C153" s="203">
        <v>21.1</v>
      </c>
      <c r="D153" s="223">
        <v>884</v>
      </c>
    </row>
    <row r="154" spans="1:4" s="1" customFormat="1" x14ac:dyDescent="0.25">
      <c r="A154" s="10">
        <f t="shared" si="1"/>
        <v>42883</v>
      </c>
      <c r="B154" s="58">
        <v>115.4375</v>
      </c>
      <c r="C154" s="203">
        <v>22.5</v>
      </c>
      <c r="D154" s="223">
        <v>908</v>
      </c>
    </row>
    <row r="155" spans="1:4" s="1" customFormat="1" x14ac:dyDescent="0.25">
      <c r="A155" s="10">
        <f t="shared" si="1"/>
        <v>42884</v>
      </c>
      <c r="B155" s="58">
        <v>113.88541666666667</v>
      </c>
      <c r="C155" s="203">
        <v>23.5</v>
      </c>
      <c r="D155" s="223">
        <v>953</v>
      </c>
    </row>
    <row r="156" spans="1:4" s="1" customFormat="1" x14ac:dyDescent="0.25">
      <c r="A156" s="10">
        <f t="shared" si="1"/>
        <v>42885</v>
      </c>
      <c r="B156" s="58">
        <v>125</v>
      </c>
      <c r="C156" s="203">
        <v>23.3</v>
      </c>
      <c r="D156" s="223">
        <v>827</v>
      </c>
    </row>
    <row r="157" spans="1:4" s="1" customFormat="1" x14ac:dyDescent="0.25">
      <c r="A157" s="10">
        <f t="shared" si="1"/>
        <v>42886</v>
      </c>
      <c r="B157" s="58">
        <v>142</v>
      </c>
      <c r="C157" s="203">
        <v>23.3</v>
      </c>
      <c r="D157" s="223">
        <v>855</v>
      </c>
    </row>
    <row r="158" spans="1:4" s="1" customFormat="1" x14ac:dyDescent="0.25">
      <c r="A158" s="10">
        <f>+A157+1</f>
        <v>42887</v>
      </c>
      <c r="B158" s="58">
        <v>171</v>
      </c>
      <c r="C158" s="203">
        <v>23.5</v>
      </c>
      <c r="D158" s="223">
        <v>913</v>
      </c>
    </row>
    <row r="159" spans="1:4" s="1" customFormat="1" x14ac:dyDescent="0.25">
      <c r="A159" s="10">
        <f t="shared" si="1"/>
        <v>42888</v>
      </c>
      <c r="B159" s="58">
        <v>182</v>
      </c>
      <c r="C159" s="203">
        <v>24</v>
      </c>
      <c r="D159" s="223">
        <v>909</v>
      </c>
    </row>
    <row r="160" spans="1:4" s="1" customFormat="1" x14ac:dyDescent="0.25">
      <c r="A160" s="10">
        <f t="shared" si="1"/>
        <v>42889</v>
      </c>
      <c r="B160" s="58">
        <v>188.72916666666666</v>
      </c>
      <c r="C160" s="203">
        <v>24.8</v>
      </c>
      <c r="D160" s="223">
        <v>893</v>
      </c>
    </row>
    <row r="161" spans="1:4" s="1" customFormat="1" x14ac:dyDescent="0.25">
      <c r="A161" s="10">
        <f t="shared" si="1"/>
        <v>42890</v>
      </c>
      <c r="B161" s="58">
        <v>187</v>
      </c>
      <c r="C161" s="203">
        <v>24.7</v>
      </c>
      <c r="D161" s="223">
        <v>895</v>
      </c>
    </row>
    <row r="162" spans="1:4" s="1" customFormat="1" x14ac:dyDescent="0.25">
      <c r="A162" s="10">
        <f t="shared" si="1"/>
        <v>42891</v>
      </c>
      <c r="B162" s="58">
        <v>180.33333333333334</v>
      </c>
      <c r="C162" s="203">
        <v>24.1</v>
      </c>
      <c r="D162" s="223">
        <v>903</v>
      </c>
    </row>
    <row r="163" spans="1:4" s="1" customFormat="1" x14ac:dyDescent="0.25">
      <c r="A163" s="10">
        <f t="shared" si="1"/>
        <v>42892</v>
      </c>
      <c r="B163" s="58">
        <v>173.16666666666666</v>
      </c>
      <c r="C163" s="203">
        <v>24.5</v>
      </c>
      <c r="D163" s="223">
        <v>940</v>
      </c>
    </row>
    <row r="164" spans="1:4" s="1" customFormat="1" x14ac:dyDescent="0.25">
      <c r="A164" s="10">
        <f t="shared" si="1"/>
        <v>42893</v>
      </c>
      <c r="B164" s="58">
        <v>170</v>
      </c>
      <c r="C164" s="203">
        <v>24.2</v>
      </c>
      <c r="D164" s="223">
        <v>980</v>
      </c>
    </row>
    <row r="165" spans="1:4" s="1" customFormat="1" x14ac:dyDescent="0.25">
      <c r="A165" s="10">
        <f t="shared" si="1"/>
        <v>42894</v>
      </c>
      <c r="B165" s="58">
        <v>165.95833333333334</v>
      </c>
      <c r="C165" s="203">
        <v>22.6</v>
      </c>
      <c r="D165" s="340">
        <v>1080</v>
      </c>
    </row>
    <row r="166" spans="1:4" s="1" customFormat="1" x14ac:dyDescent="0.25">
      <c r="A166" s="10">
        <f t="shared" si="1"/>
        <v>42895</v>
      </c>
      <c r="B166" s="58">
        <v>163.05208333333334</v>
      </c>
      <c r="C166" s="203">
        <v>22</v>
      </c>
      <c r="D166" s="340">
        <v>1310</v>
      </c>
    </row>
    <row r="167" spans="1:4" s="1" customFormat="1" x14ac:dyDescent="0.25">
      <c r="A167" s="10">
        <f t="shared" si="1"/>
        <v>42896</v>
      </c>
      <c r="B167" s="58">
        <v>163.13541666666666</v>
      </c>
      <c r="C167" s="203">
        <v>21.8</v>
      </c>
      <c r="D167" s="340">
        <v>1120</v>
      </c>
    </row>
    <row r="168" spans="1:4" s="1" customFormat="1" x14ac:dyDescent="0.25">
      <c r="A168" s="10">
        <f t="shared" si="1"/>
        <v>42897</v>
      </c>
      <c r="B168" s="58">
        <v>162.09375</v>
      </c>
      <c r="C168" s="203">
        <v>20.8</v>
      </c>
      <c r="D168" s="340">
        <v>1060</v>
      </c>
    </row>
    <row r="169" spans="1:4" s="1" customFormat="1" x14ac:dyDescent="0.25">
      <c r="A169" s="10">
        <f t="shared" si="1"/>
        <v>42898</v>
      </c>
      <c r="B169" s="58">
        <v>161.375</v>
      </c>
      <c r="C169" s="203">
        <v>20.100000000000001</v>
      </c>
      <c r="D169" s="340">
        <v>1000</v>
      </c>
    </row>
    <row r="170" spans="1:4" s="1" customFormat="1" x14ac:dyDescent="0.25">
      <c r="A170" s="10">
        <f t="shared" si="1"/>
        <v>42899</v>
      </c>
      <c r="B170" s="58">
        <v>165.85416666666666</v>
      </c>
      <c r="C170" s="203">
        <v>21</v>
      </c>
      <c r="D170" s="223">
        <v>934</v>
      </c>
    </row>
    <row r="171" spans="1:4" s="1" customFormat="1" x14ac:dyDescent="0.25">
      <c r="A171" s="10">
        <f t="shared" si="1"/>
        <v>42900</v>
      </c>
      <c r="B171" s="58">
        <v>171.11458333333334</v>
      </c>
      <c r="C171" s="203">
        <v>22.4</v>
      </c>
      <c r="D171" s="223">
        <v>896</v>
      </c>
    </row>
    <row r="172" spans="1:4" s="1" customFormat="1" x14ac:dyDescent="0.25">
      <c r="A172" s="10">
        <f t="shared" si="1"/>
        <v>42901</v>
      </c>
      <c r="B172" s="58">
        <v>173.34375</v>
      </c>
      <c r="C172" s="203">
        <v>23.5</v>
      </c>
      <c r="D172" s="223">
        <v>820</v>
      </c>
    </row>
    <row r="173" spans="1:4" s="1" customFormat="1" x14ac:dyDescent="0.25">
      <c r="A173" s="10">
        <f t="shared" si="1"/>
        <v>42902</v>
      </c>
      <c r="B173" s="58">
        <v>173.1875</v>
      </c>
      <c r="C173" s="203">
        <v>24.4</v>
      </c>
      <c r="D173" s="340">
        <v>812</v>
      </c>
    </row>
    <row r="174" spans="1:4" s="1" customFormat="1" x14ac:dyDescent="0.25">
      <c r="A174" s="10">
        <f t="shared" si="1"/>
        <v>42903</v>
      </c>
      <c r="B174" s="58">
        <v>174.1875</v>
      </c>
      <c r="C174" s="380" t="s">
        <v>819</v>
      </c>
      <c r="D174" s="380" t="s">
        <v>819</v>
      </c>
    </row>
    <row r="175" spans="1:4" s="1" customFormat="1" x14ac:dyDescent="0.25">
      <c r="A175" s="10">
        <f t="shared" si="1"/>
        <v>42904</v>
      </c>
      <c r="B175" s="58">
        <v>172.01041666666666</v>
      </c>
      <c r="C175" s="380" t="s">
        <v>819</v>
      </c>
      <c r="D175" s="380" t="s">
        <v>819</v>
      </c>
    </row>
    <row r="176" spans="1:4" s="1" customFormat="1" x14ac:dyDescent="0.25">
      <c r="A176" s="10">
        <f t="shared" si="1"/>
        <v>42905</v>
      </c>
      <c r="B176" s="58">
        <v>172.98958333333334</v>
      </c>
      <c r="C176" s="380" t="s">
        <v>819</v>
      </c>
      <c r="D176" s="380" t="s">
        <v>819</v>
      </c>
    </row>
    <row r="177" spans="1:4" s="1" customFormat="1" x14ac:dyDescent="0.25">
      <c r="A177" s="10">
        <f t="shared" si="1"/>
        <v>42906</v>
      </c>
      <c r="B177" s="58">
        <v>171</v>
      </c>
      <c r="C177" s="380" t="s">
        <v>819</v>
      </c>
      <c r="D177" s="380" t="s">
        <v>819</v>
      </c>
    </row>
    <row r="178" spans="1:4" s="1" customFormat="1" x14ac:dyDescent="0.25">
      <c r="A178" s="10">
        <f t="shared" si="1"/>
        <v>42907</v>
      </c>
      <c r="B178" s="58">
        <v>169.16666666666666</v>
      </c>
      <c r="C178" s="380" t="s">
        <v>819</v>
      </c>
      <c r="D178" s="380" t="s">
        <v>819</v>
      </c>
    </row>
    <row r="179" spans="1:4" s="1" customFormat="1" x14ac:dyDescent="0.25">
      <c r="A179" s="10">
        <f t="shared" si="1"/>
        <v>42908</v>
      </c>
      <c r="B179" s="58">
        <v>166.10416666666666</v>
      </c>
      <c r="C179" s="380" t="s">
        <v>819</v>
      </c>
      <c r="D179" s="380" t="s">
        <v>819</v>
      </c>
    </row>
    <row r="180" spans="1:4" s="1" customFormat="1" x14ac:dyDescent="0.25">
      <c r="A180" s="10">
        <f t="shared" si="1"/>
        <v>42909</v>
      </c>
      <c r="B180" s="58">
        <v>164.61458333333334</v>
      </c>
      <c r="C180" s="380" t="s">
        <v>819</v>
      </c>
      <c r="D180" s="380" t="s">
        <v>819</v>
      </c>
    </row>
    <row r="181" spans="1:4" s="1" customFormat="1" x14ac:dyDescent="0.25">
      <c r="A181" s="10">
        <f t="shared" si="1"/>
        <v>42910</v>
      </c>
      <c r="B181" s="58">
        <v>164.48958333333334</v>
      </c>
      <c r="C181" s="380" t="s">
        <v>819</v>
      </c>
      <c r="D181" s="380" t="s">
        <v>819</v>
      </c>
    </row>
    <row r="182" spans="1:4" s="1" customFormat="1" x14ac:dyDescent="0.25">
      <c r="A182" s="10">
        <f t="shared" si="1"/>
        <v>42911</v>
      </c>
      <c r="B182" s="58">
        <v>164.20833333333334</v>
      </c>
      <c r="C182" s="380" t="s">
        <v>819</v>
      </c>
      <c r="D182" s="380" t="s">
        <v>819</v>
      </c>
    </row>
    <row r="183" spans="1:4" s="1" customFormat="1" x14ac:dyDescent="0.25">
      <c r="A183" s="10">
        <f t="shared" si="1"/>
        <v>42912</v>
      </c>
      <c r="B183" s="58">
        <v>166.85416666666666</v>
      </c>
      <c r="C183" s="380" t="s">
        <v>819</v>
      </c>
      <c r="D183" s="380" t="s">
        <v>819</v>
      </c>
    </row>
    <row r="184" spans="1:4" s="1" customFormat="1" x14ac:dyDescent="0.25">
      <c r="A184" s="10">
        <f t="shared" si="1"/>
        <v>42913</v>
      </c>
      <c r="B184" s="58">
        <v>173</v>
      </c>
      <c r="C184" s="380" t="s">
        <v>819</v>
      </c>
      <c r="D184" s="380" t="s">
        <v>819</v>
      </c>
    </row>
    <row r="185" spans="1:4" s="1" customFormat="1" x14ac:dyDescent="0.25">
      <c r="A185" s="10">
        <f t="shared" si="1"/>
        <v>42914</v>
      </c>
      <c r="B185" s="58">
        <v>175.8125</v>
      </c>
      <c r="C185" s="357" t="s">
        <v>819</v>
      </c>
      <c r="D185" s="357" t="s">
        <v>819</v>
      </c>
    </row>
    <row r="186" spans="1:4" s="1" customFormat="1" x14ac:dyDescent="0.25">
      <c r="A186" s="10">
        <f t="shared" si="1"/>
        <v>42915</v>
      </c>
      <c r="B186" s="58">
        <v>184.10416666666666</v>
      </c>
      <c r="C186" s="135">
        <v>25.6</v>
      </c>
      <c r="D186" s="223">
        <v>758</v>
      </c>
    </row>
    <row r="187" spans="1:4" s="1" customFormat="1" x14ac:dyDescent="0.25">
      <c r="A187" s="10">
        <f t="shared" si="1"/>
        <v>42916</v>
      </c>
      <c r="B187" s="58">
        <v>183.19791666666666</v>
      </c>
      <c r="C187" s="135">
        <v>25.6</v>
      </c>
      <c r="D187" s="223">
        <v>756</v>
      </c>
    </row>
    <row r="188" spans="1:4" s="1" customFormat="1" x14ac:dyDescent="0.25">
      <c r="A188" s="10">
        <f>+A187+1</f>
        <v>42917</v>
      </c>
      <c r="B188" s="58">
        <v>184.20833333333334</v>
      </c>
      <c r="C188" s="135">
        <v>25.5</v>
      </c>
      <c r="D188" s="223">
        <v>752</v>
      </c>
    </row>
    <row r="189" spans="1:4" s="1" customFormat="1" x14ac:dyDescent="0.25">
      <c r="A189" s="10">
        <f t="shared" si="1"/>
        <v>42918</v>
      </c>
      <c r="B189" s="58">
        <v>186.94791666666666</v>
      </c>
      <c r="C189" s="135">
        <v>25.5</v>
      </c>
      <c r="D189" s="223">
        <v>697</v>
      </c>
    </row>
    <row r="190" spans="1:4" s="1" customFormat="1" x14ac:dyDescent="0.25">
      <c r="A190" s="10">
        <f t="shared" si="1"/>
        <v>42919</v>
      </c>
      <c r="B190" s="58">
        <v>179.9375</v>
      </c>
      <c r="C190" s="135">
        <v>25.7</v>
      </c>
      <c r="D190" s="223">
        <v>699</v>
      </c>
    </row>
    <row r="191" spans="1:4" s="1" customFormat="1" x14ac:dyDescent="0.25">
      <c r="A191" s="10">
        <f t="shared" si="1"/>
        <v>42920</v>
      </c>
      <c r="B191" s="58">
        <v>177.01041666666666</v>
      </c>
      <c r="C191" s="135">
        <v>26.2</v>
      </c>
      <c r="D191" s="223">
        <v>653</v>
      </c>
    </row>
    <row r="192" spans="1:4" s="1" customFormat="1" x14ac:dyDescent="0.25">
      <c r="A192" s="10">
        <f t="shared" si="1"/>
        <v>42921</v>
      </c>
      <c r="B192" s="58">
        <v>160</v>
      </c>
      <c r="C192" s="135">
        <v>26.5</v>
      </c>
      <c r="D192" s="223">
        <v>636</v>
      </c>
    </row>
    <row r="193" spans="1:4" s="1" customFormat="1" x14ac:dyDescent="0.25">
      <c r="A193" s="10">
        <f t="shared" si="1"/>
        <v>42922</v>
      </c>
      <c r="B193" s="58">
        <v>141.38541666666666</v>
      </c>
      <c r="C193" s="135">
        <v>26.7</v>
      </c>
      <c r="D193" s="223">
        <v>692</v>
      </c>
    </row>
    <row r="194" spans="1:4" s="1" customFormat="1" x14ac:dyDescent="0.25">
      <c r="A194" s="10">
        <f t="shared" si="1"/>
        <v>42923</v>
      </c>
      <c r="B194" s="58">
        <v>135.19791666666666</v>
      </c>
      <c r="C194" s="135">
        <v>26.9</v>
      </c>
      <c r="D194" s="223">
        <v>657</v>
      </c>
    </row>
    <row r="195" spans="1:4" s="1" customFormat="1" x14ac:dyDescent="0.25">
      <c r="A195" s="10">
        <f t="shared" si="1"/>
        <v>42924</v>
      </c>
      <c r="B195" s="58">
        <v>130.1875</v>
      </c>
      <c r="C195" s="135">
        <v>27.2</v>
      </c>
      <c r="D195" s="223">
        <v>671</v>
      </c>
    </row>
    <row r="196" spans="1:4" s="1" customFormat="1" x14ac:dyDescent="0.25">
      <c r="A196" s="10">
        <f t="shared" si="1"/>
        <v>42925</v>
      </c>
      <c r="B196" s="58">
        <v>117</v>
      </c>
      <c r="C196" s="135">
        <v>27.2</v>
      </c>
      <c r="D196" s="223">
        <v>791</v>
      </c>
    </row>
    <row r="197" spans="1:4" s="1" customFormat="1" x14ac:dyDescent="0.25">
      <c r="A197" s="10">
        <f t="shared" si="1"/>
        <v>42926</v>
      </c>
      <c r="B197" s="58">
        <v>110.86458333333333</v>
      </c>
      <c r="C197" s="135">
        <v>27.8</v>
      </c>
      <c r="D197" s="223">
        <v>909</v>
      </c>
    </row>
    <row r="198" spans="1:4" s="1" customFormat="1" x14ac:dyDescent="0.25">
      <c r="A198" s="10">
        <f t="shared" si="1"/>
        <v>42927</v>
      </c>
      <c r="B198" s="58">
        <v>118.98958333333333</v>
      </c>
      <c r="C198" s="135">
        <v>27.5</v>
      </c>
      <c r="D198" s="223">
        <v>703</v>
      </c>
    </row>
    <row r="199" spans="1:4" s="1" customFormat="1" x14ac:dyDescent="0.25">
      <c r="A199" s="10">
        <f t="shared" si="1"/>
        <v>42928</v>
      </c>
      <c r="B199" s="58">
        <v>124.34375</v>
      </c>
      <c r="C199" s="135">
        <v>26.7</v>
      </c>
      <c r="D199" s="223">
        <v>624</v>
      </c>
    </row>
    <row r="200" spans="1:4" s="1" customFormat="1" x14ac:dyDescent="0.25">
      <c r="A200" s="10">
        <f t="shared" si="1"/>
        <v>42929</v>
      </c>
      <c r="B200" s="58">
        <v>119</v>
      </c>
      <c r="C200" s="135">
        <v>26.8</v>
      </c>
      <c r="D200" s="223">
        <v>694</v>
      </c>
    </row>
    <row r="201" spans="1:4" s="1" customFormat="1" x14ac:dyDescent="0.25">
      <c r="A201" s="10">
        <f t="shared" ref="A201:A218" si="2">+A200+1</f>
        <v>42930</v>
      </c>
      <c r="B201" s="58">
        <v>114.35416666666667</v>
      </c>
      <c r="C201" s="135">
        <v>27.1</v>
      </c>
      <c r="D201" s="223">
        <v>703</v>
      </c>
    </row>
    <row r="202" spans="1:4" s="1" customFormat="1" x14ac:dyDescent="0.25">
      <c r="A202" s="10">
        <f t="shared" si="2"/>
        <v>42931</v>
      </c>
      <c r="B202" s="58">
        <v>111.80208333333333</v>
      </c>
      <c r="C202" s="135">
        <v>26.7</v>
      </c>
      <c r="D202" s="223">
        <v>676</v>
      </c>
    </row>
    <row r="203" spans="1:4" s="1" customFormat="1" x14ac:dyDescent="0.25">
      <c r="A203" s="10">
        <f t="shared" si="2"/>
        <v>42932</v>
      </c>
      <c r="B203" s="58">
        <v>115.64583333333333</v>
      </c>
      <c r="C203" s="135">
        <v>26.9</v>
      </c>
      <c r="D203" s="223">
        <v>596</v>
      </c>
    </row>
    <row r="204" spans="1:4" s="1" customFormat="1" x14ac:dyDescent="0.25">
      <c r="A204" s="10">
        <f t="shared" si="2"/>
        <v>42933</v>
      </c>
      <c r="B204" s="58">
        <v>116.55208333333333</v>
      </c>
      <c r="C204" s="135">
        <v>27.3</v>
      </c>
      <c r="D204" s="223">
        <v>617</v>
      </c>
    </row>
    <row r="205" spans="1:4" s="1" customFormat="1" x14ac:dyDescent="0.25">
      <c r="A205" s="10">
        <f t="shared" si="2"/>
        <v>42934</v>
      </c>
      <c r="B205" s="58">
        <v>119.78125</v>
      </c>
      <c r="C205" s="135">
        <v>27</v>
      </c>
      <c r="D205" s="223">
        <v>626</v>
      </c>
    </row>
    <row r="206" spans="1:4" s="1" customFormat="1" x14ac:dyDescent="0.25">
      <c r="A206" s="10">
        <f t="shared" si="2"/>
        <v>42935</v>
      </c>
      <c r="B206" s="58">
        <v>121.40625</v>
      </c>
      <c r="C206" s="135">
        <v>26.1</v>
      </c>
      <c r="D206" s="223">
        <v>605</v>
      </c>
    </row>
    <row r="207" spans="1:4" s="1" customFormat="1" x14ac:dyDescent="0.25">
      <c r="A207" s="10">
        <f t="shared" si="2"/>
        <v>42936</v>
      </c>
      <c r="B207" s="58">
        <v>110</v>
      </c>
      <c r="C207" s="135">
        <v>25.7</v>
      </c>
      <c r="D207" s="223">
        <v>639</v>
      </c>
    </row>
    <row r="208" spans="1:4" s="1" customFormat="1" x14ac:dyDescent="0.25">
      <c r="A208" s="10">
        <f t="shared" si="2"/>
        <v>42937</v>
      </c>
      <c r="B208" s="58">
        <v>92.3</v>
      </c>
      <c r="C208" s="135">
        <v>25.9</v>
      </c>
      <c r="D208" s="223">
        <v>712</v>
      </c>
    </row>
    <row r="209" spans="1:4" s="1" customFormat="1" x14ac:dyDescent="0.25">
      <c r="A209" s="10">
        <f t="shared" si="2"/>
        <v>42938</v>
      </c>
      <c r="B209" s="58">
        <v>87.6</v>
      </c>
      <c r="C209" s="135">
        <v>26.2</v>
      </c>
      <c r="D209" s="223">
        <v>797</v>
      </c>
    </row>
    <row r="210" spans="1:4" s="1" customFormat="1" x14ac:dyDescent="0.25">
      <c r="A210" s="10">
        <f t="shared" si="2"/>
        <v>42939</v>
      </c>
      <c r="B210" s="58">
        <v>98.626041666666666</v>
      </c>
      <c r="C210" s="135">
        <v>27</v>
      </c>
      <c r="D210" s="223">
        <v>695</v>
      </c>
    </row>
    <row r="211" spans="1:4" s="1" customFormat="1" x14ac:dyDescent="0.25">
      <c r="A211" s="10">
        <f t="shared" si="2"/>
        <v>42940</v>
      </c>
      <c r="B211" s="58">
        <v>110.8125</v>
      </c>
      <c r="C211" s="135">
        <v>27.2</v>
      </c>
      <c r="D211" s="223">
        <v>604</v>
      </c>
    </row>
    <row r="212" spans="1:4" s="1" customFormat="1" x14ac:dyDescent="0.25">
      <c r="A212" s="10">
        <f t="shared" si="2"/>
        <v>42941</v>
      </c>
      <c r="B212" s="58">
        <v>118.70833333333333</v>
      </c>
      <c r="C212" s="135">
        <v>26.4</v>
      </c>
      <c r="D212" s="223">
        <v>571</v>
      </c>
    </row>
    <row r="213" spans="1:4" s="1" customFormat="1" x14ac:dyDescent="0.25">
      <c r="A213" s="10">
        <f t="shared" si="2"/>
        <v>42942</v>
      </c>
      <c r="B213" s="58">
        <v>117</v>
      </c>
      <c r="C213" s="135">
        <v>26.3</v>
      </c>
      <c r="D213" s="223">
        <v>593</v>
      </c>
    </row>
    <row r="214" spans="1:4" s="1" customFormat="1" x14ac:dyDescent="0.25">
      <c r="A214" s="10">
        <f t="shared" si="2"/>
        <v>42943</v>
      </c>
      <c r="B214" s="58">
        <v>102</v>
      </c>
      <c r="C214" s="135">
        <v>26.6</v>
      </c>
      <c r="D214" s="223">
        <v>696</v>
      </c>
    </row>
    <row r="215" spans="1:4" s="1" customFormat="1" x14ac:dyDescent="0.25">
      <c r="A215" s="10">
        <f t="shared" si="2"/>
        <v>42944</v>
      </c>
      <c r="B215" s="58">
        <v>102.90729166666667</v>
      </c>
      <c r="C215" s="135">
        <v>27.2</v>
      </c>
      <c r="D215" s="223">
        <v>744</v>
      </c>
    </row>
    <row r="216" spans="1:4" s="1" customFormat="1" x14ac:dyDescent="0.25">
      <c r="A216" s="10">
        <f t="shared" si="2"/>
        <v>42945</v>
      </c>
      <c r="B216" s="58">
        <v>113</v>
      </c>
      <c r="C216" s="135">
        <v>27.1</v>
      </c>
      <c r="D216" s="223">
        <v>653</v>
      </c>
    </row>
    <row r="217" spans="1:4" s="1" customFormat="1" x14ac:dyDescent="0.25">
      <c r="A217" s="10">
        <f t="shared" si="2"/>
        <v>42946</v>
      </c>
      <c r="B217" s="58">
        <v>120</v>
      </c>
      <c r="C217" s="135">
        <v>26.8</v>
      </c>
      <c r="D217" s="223">
        <v>671</v>
      </c>
    </row>
    <row r="218" spans="1:4" s="1" customFormat="1" x14ac:dyDescent="0.25">
      <c r="A218" s="10">
        <f t="shared" si="2"/>
        <v>42947</v>
      </c>
      <c r="B218" s="58">
        <v>130.70833333333334</v>
      </c>
      <c r="C218" s="135">
        <v>26.7</v>
      </c>
      <c r="D218" s="223">
        <v>640</v>
      </c>
    </row>
    <row r="219" spans="1:4" s="1" customFormat="1" x14ac:dyDescent="0.25">
      <c r="A219" s="10">
        <v>42948</v>
      </c>
      <c r="B219" s="58">
        <v>145.70833333333334</v>
      </c>
      <c r="C219" s="135">
        <v>26.9</v>
      </c>
      <c r="D219" s="223">
        <v>601</v>
      </c>
    </row>
    <row r="220" spans="1:4" s="1" customFormat="1" x14ac:dyDescent="0.25">
      <c r="A220" s="10">
        <v>42949</v>
      </c>
      <c r="B220" s="58">
        <v>156.98958333333334</v>
      </c>
      <c r="C220" s="135">
        <v>28.1</v>
      </c>
      <c r="D220" s="223">
        <v>605</v>
      </c>
    </row>
    <row r="221" spans="1:4" s="1" customFormat="1" x14ac:dyDescent="0.25">
      <c r="A221" s="10">
        <v>42950</v>
      </c>
      <c r="B221" s="58">
        <v>151</v>
      </c>
      <c r="C221" s="135">
        <v>28.3</v>
      </c>
      <c r="D221" s="223">
        <v>605</v>
      </c>
    </row>
    <row r="222" spans="1:4" s="1" customFormat="1" x14ac:dyDescent="0.25">
      <c r="A222" s="10">
        <v>42951</v>
      </c>
      <c r="B222" s="58">
        <v>141.01041666666666</v>
      </c>
      <c r="C222" s="135">
        <v>27</v>
      </c>
      <c r="D222" s="223">
        <v>604</v>
      </c>
    </row>
    <row r="223" spans="1:4" s="1" customFormat="1" x14ac:dyDescent="0.25">
      <c r="A223" s="10">
        <v>42952</v>
      </c>
      <c r="B223" s="58">
        <v>129.36559139784947</v>
      </c>
      <c r="C223" s="135">
        <v>26.3</v>
      </c>
      <c r="D223" s="223">
        <v>625</v>
      </c>
    </row>
    <row r="224" spans="1:4" s="1" customFormat="1" x14ac:dyDescent="0.25">
      <c r="A224" s="10">
        <v>42953</v>
      </c>
      <c r="B224" s="58">
        <v>118</v>
      </c>
      <c r="C224" s="135">
        <v>26.6</v>
      </c>
      <c r="D224" s="223">
        <v>670</v>
      </c>
    </row>
    <row r="225" spans="1:4" s="1" customFormat="1" x14ac:dyDescent="0.25">
      <c r="A225" s="10">
        <v>42954</v>
      </c>
      <c r="B225" s="58">
        <v>125</v>
      </c>
      <c r="C225" s="135">
        <v>26.2</v>
      </c>
      <c r="D225" s="223">
        <v>614</v>
      </c>
    </row>
    <row r="226" spans="1:4" s="1" customFormat="1" x14ac:dyDescent="0.25">
      <c r="A226" s="10">
        <v>42955</v>
      </c>
      <c r="B226" s="58">
        <v>139</v>
      </c>
      <c r="C226" s="135">
        <v>25.9</v>
      </c>
      <c r="D226" s="223">
        <v>556</v>
      </c>
    </row>
    <row r="227" spans="1:4" s="1" customFormat="1" x14ac:dyDescent="0.25">
      <c r="A227" s="10">
        <v>42956</v>
      </c>
      <c r="B227" s="58">
        <v>146.59375</v>
      </c>
      <c r="C227" s="135">
        <v>25.9</v>
      </c>
      <c r="D227" s="223">
        <v>560</v>
      </c>
    </row>
    <row r="228" spans="1:4" s="1" customFormat="1" x14ac:dyDescent="0.25">
      <c r="A228" s="10">
        <v>42957</v>
      </c>
      <c r="B228" s="58">
        <v>142.03125</v>
      </c>
      <c r="C228" s="135">
        <v>26.1</v>
      </c>
      <c r="D228" s="223">
        <v>584</v>
      </c>
    </row>
    <row r="229" spans="1:4" s="1" customFormat="1" x14ac:dyDescent="0.25">
      <c r="A229" s="10">
        <v>42958</v>
      </c>
      <c r="B229" s="58">
        <v>138.77083333333334</v>
      </c>
      <c r="C229" s="135">
        <v>26.1</v>
      </c>
      <c r="D229" s="223">
        <v>592</v>
      </c>
    </row>
    <row r="230" spans="1:4" s="1" customFormat="1" x14ac:dyDescent="0.25">
      <c r="A230" s="10">
        <v>42959</v>
      </c>
      <c r="B230" s="58">
        <v>141.05208333333334</v>
      </c>
      <c r="C230" s="135">
        <v>26.4</v>
      </c>
      <c r="D230" s="223">
        <v>570</v>
      </c>
    </row>
    <row r="231" spans="1:4" s="1" customFormat="1" x14ac:dyDescent="0.25">
      <c r="A231" s="10">
        <v>42960</v>
      </c>
      <c r="B231" s="58">
        <v>146.95833333333334</v>
      </c>
      <c r="C231" s="135">
        <v>26</v>
      </c>
      <c r="D231" s="223">
        <v>583</v>
      </c>
    </row>
    <row r="232" spans="1:4" s="1" customFormat="1" x14ac:dyDescent="0.25">
      <c r="A232" s="10">
        <v>42961</v>
      </c>
      <c r="B232" s="58">
        <v>150.26041666666666</v>
      </c>
      <c r="C232" s="135">
        <v>25.4</v>
      </c>
      <c r="D232" s="223">
        <v>581</v>
      </c>
    </row>
    <row r="233" spans="1:4" s="1" customFormat="1" x14ac:dyDescent="0.25">
      <c r="A233" s="10">
        <v>42962</v>
      </c>
      <c r="B233" s="58">
        <v>150.97916666666666</v>
      </c>
      <c r="C233" s="135">
        <v>24</v>
      </c>
      <c r="D233" s="223">
        <v>568</v>
      </c>
    </row>
    <row r="234" spans="1:4" s="1" customFormat="1" x14ac:dyDescent="0.25">
      <c r="A234" s="10">
        <v>42963</v>
      </c>
      <c r="B234" s="58">
        <v>149.4375</v>
      </c>
      <c r="C234" s="135">
        <v>23.3</v>
      </c>
      <c r="D234" s="223">
        <v>574</v>
      </c>
    </row>
    <row r="235" spans="1:4" s="1" customFormat="1" x14ac:dyDescent="0.25">
      <c r="A235" s="10">
        <v>42964</v>
      </c>
      <c r="B235" s="58">
        <v>143</v>
      </c>
      <c r="C235" s="135">
        <v>24.2</v>
      </c>
      <c r="D235" s="223">
        <v>582</v>
      </c>
    </row>
    <row r="236" spans="1:4" s="1" customFormat="1" x14ac:dyDescent="0.25">
      <c r="A236" s="10">
        <v>42965</v>
      </c>
      <c r="B236" s="58">
        <v>133</v>
      </c>
      <c r="C236" s="135">
        <v>25.3</v>
      </c>
      <c r="D236" s="223">
        <v>662</v>
      </c>
    </row>
    <row r="237" spans="1:4" s="1" customFormat="1" x14ac:dyDescent="0.25">
      <c r="A237" s="10">
        <v>42966</v>
      </c>
      <c r="B237" s="58">
        <v>126.11458333333333</v>
      </c>
      <c r="C237" s="135">
        <v>26</v>
      </c>
      <c r="D237" s="223">
        <v>695</v>
      </c>
    </row>
    <row r="238" spans="1:4" s="1" customFormat="1" x14ac:dyDescent="0.25">
      <c r="A238" s="10">
        <v>42967</v>
      </c>
      <c r="B238" s="58">
        <v>124.97916666666667</v>
      </c>
      <c r="C238" s="135">
        <v>25.4</v>
      </c>
      <c r="D238" s="223">
        <v>682</v>
      </c>
    </row>
    <row r="239" spans="1:4" s="1" customFormat="1" x14ac:dyDescent="0.25">
      <c r="A239" s="10">
        <v>42968</v>
      </c>
      <c r="B239" s="58">
        <v>133</v>
      </c>
      <c r="C239" s="135">
        <v>24.6</v>
      </c>
      <c r="D239" s="223">
        <v>649</v>
      </c>
    </row>
    <row r="240" spans="1:4" s="1" customFormat="1" x14ac:dyDescent="0.25">
      <c r="A240" s="10">
        <v>42969</v>
      </c>
      <c r="B240" s="58">
        <v>142.9375</v>
      </c>
      <c r="C240" s="135">
        <v>24.3</v>
      </c>
      <c r="D240" s="223">
        <v>599</v>
      </c>
    </row>
    <row r="241" spans="1:4" s="1" customFormat="1" x14ac:dyDescent="0.25">
      <c r="A241" s="10">
        <v>42970</v>
      </c>
      <c r="B241" s="58">
        <v>153.67708333333334</v>
      </c>
      <c r="C241" s="135">
        <v>24.7</v>
      </c>
      <c r="D241" s="223">
        <v>579</v>
      </c>
    </row>
    <row r="242" spans="1:4" s="1" customFormat="1" x14ac:dyDescent="0.25">
      <c r="A242" s="10">
        <v>42971</v>
      </c>
      <c r="B242" s="58">
        <v>156.84375</v>
      </c>
      <c r="C242" s="135">
        <v>25</v>
      </c>
      <c r="D242" s="223">
        <v>597</v>
      </c>
    </row>
    <row r="243" spans="1:4" s="1" customFormat="1" x14ac:dyDescent="0.25">
      <c r="A243" s="10">
        <v>42972</v>
      </c>
      <c r="B243" s="58">
        <v>146.4375</v>
      </c>
      <c r="C243" s="135">
        <v>25</v>
      </c>
      <c r="D243" s="223">
        <v>652</v>
      </c>
    </row>
    <row r="244" spans="1:4" s="1" customFormat="1" x14ac:dyDescent="0.25">
      <c r="A244" s="10">
        <v>42973</v>
      </c>
      <c r="B244" s="58">
        <v>133.09375</v>
      </c>
      <c r="C244" s="135">
        <v>25.3</v>
      </c>
      <c r="D244" s="223">
        <v>752</v>
      </c>
    </row>
    <row r="245" spans="1:4" s="1" customFormat="1" x14ac:dyDescent="0.25">
      <c r="A245" s="10">
        <v>42974</v>
      </c>
      <c r="B245" s="58">
        <v>136.625</v>
      </c>
      <c r="C245" s="135">
        <v>26</v>
      </c>
      <c r="D245" s="223">
        <v>666</v>
      </c>
    </row>
    <row r="246" spans="1:4" s="1" customFormat="1" x14ac:dyDescent="0.25">
      <c r="A246" s="10">
        <v>42975</v>
      </c>
      <c r="B246" s="58">
        <v>148</v>
      </c>
      <c r="C246" s="135">
        <v>26.6</v>
      </c>
      <c r="D246" s="223">
        <v>595</v>
      </c>
    </row>
    <row r="247" spans="1:4" s="1" customFormat="1" x14ac:dyDescent="0.25">
      <c r="A247" s="10">
        <v>42976</v>
      </c>
      <c r="B247" s="58">
        <v>156</v>
      </c>
      <c r="C247" s="135">
        <v>27.1</v>
      </c>
      <c r="D247" s="223">
        <v>558</v>
      </c>
    </row>
    <row r="248" spans="1:4" s="1" customFormat="1" x14ac:dyDescent="0.25">
      <c r="A248" s="10">
        <v>42977</v>
      </c>
      <c r="B248" s="58">
        <v>155.73958333333334</v>
      </c>
      <c r="C248" s="135">
        <v>26.6</v>
      </c>
      <c r="D248" s="223">
        <v>587</v>
      </c>
    </row>
    <row r="249" spans="1:4" s="1" customFormat="1" x14ac:dyDescent="0.25">
      <c r="A249" s="10">
        <v>42978</v>
      </c>
      <c r="B249" s="58">
        <v>150</v>
      </c>
      <c r="C249" s="135">
        <v>25.6</v>
      </c>
      <c r="D249" s="223">
        <v>643</v>
      </c>
    </row>
    <row r="250" spans="1:4" s="1" customFormat="1" x14ac:dyDescent="0.25">
      <c r="A250" s="10">
        <v>42979</v>
      </c>
      <c r="B250" s="58">
        <v>142.17708333333334</v>
      </c>
      <c r="C250" s="135">
        <v>25.6</v>
      </c>
      <c r="D250" s="223">
        <v>681</v>
      </c>
    </row>
    <row r="251" spans="1:4" s="1" customFormat="1" x14ac:dyDescent="0.25">
      <c r="A251" s="10">
        <v>42980</v>
      </c>
      <c r="B251" s="58">
        <v>138.46875</v>
      </c>
      <c r="C251" s="135">
        <v>26.4</v>
      </c>
      <c r="D251" s="223">
        <v>653</v>
      </c>
    </row>
    <row r="252" spans="1:4" s="1" customFormat="1" x14ac:dyDescent="0.25">
      <c r="A252" s="10">
        <v>42981</v>
      </c>
      <c r="B252" s="58">
        <v>132</v>
      </c>
      <c r="C252" s="135">
        <v>27.4</v>
      </c>
      <c r="D252" s="223">
        <v>659</v>
      </c>
    </row>
    <row r="253" spans="1:4" s="1" customFormat="1" x14ac:dyDescent="0.25">
      <c r="A253" s="10">
        <v>42982</v>
      </c>
      <c r="B253" s="58">
        <v>124.3125</v>
      </c>
      <c r="C253" s="135">
        <v>27.1</v>
      </c>
      <c r="D253" s="223">
        <v>725</v>
      </c>
    </row>
    <row r="254" spans="1:4" s="1" customFormat="1" x14ac:dyDescent="0.25">
      <c r="A254" s="10">
        <v>42983</v>
      </c>
      <c r="B254" s="58">
        <v>115.46875</v>
      </c>
      <c r="C254" s="135">
        <v>27</v>
      </c>
      <c r="D254" s="223">
        <v>784</v>
      </c>
    </row>
    <row r="255" spans="1:4" s="1" customFormat="1" x14ac:dyDescent="0.25">
      <c r="A255" s="10">
        <v>42984</v>
      </c>
      <c r="B255" s="58">
        <v>107.92708333333333</v>
      </c>
      <c r="C255" s="135">
        <v>27</v>
      </c>
      <c r="D255" s="223">
        <v>824</v>
      </c>
    </row>
    <row r="256" spans="1:4" s="1" customFormat="1" x14ac:dyDescent="0.25">
      <c r="A256" s="10">
        <v>42985</v>
      </c>
      <c r="B256" s="58">
        <v>101.19895833333332</v>
      </c>
      <c r="C256" s="135">
        <v>25.3</v>
      </c>
      <c r="D256" s="223">
        <v>897</v>
      </c>
    </row>
    <row r="257" spans="1:4" s="1" customFormat="1" x14ac:dyDescent="0.25">
      <c r="A257" s="10">
        <v>42986</v>
      </c>
      <c r="B257" s="58">
        <v>106</v>
      </c>
      <c r="C257" s="135">
        <v>24.3</v>
      </c>
      <c r="D257" s="223">
        <v>805</v>
      </c>
    </row>
    <row r="258" spans="1:4" s="1" customFormat="1" x14ac:dyDescent="0.25">
      <c r="A258" s="10">
        <v>42987</v>
      </c>
      <c r="B258" s="58">
        <v>115.76041666666667</v>
      </c>
      <c r="C258" s="135">
        <v>24.6</v>
      </c>
      <c r="D258" s="223">
        <v>640</v>
      </c>
    </row>
    <row r="259" spans="1:4" s="1" customFormat="1" x14ac:dyDescent="0.25">
      <c r="A259" s="10">
        <v>42988</v>
      </c>
      <c r="B259" s="58">
        <v>123</v>
      </c>
      <c r="C259" s="135">
        <v>25</v>
      </c>
      <c r="D259" s="223">
        <v>590</v>
      </c>
    </row>
    <row r="260" spans="1:4" s="1" customFormat="1" x14ac:dyDescent="0.25">
      <c r="A260" s="10">
        <v>42989</v>
      </c>
      <c r="B260" s="58">
        <v>122.42708333333333</v>
      </c>
      <c r="C260" s="135">
        <v>25.5</v>
      </c>
      <c r="D260" s="223">
        <v>592</v>
      </c>
    </row>
    <row r="261" spans="1:4" s="1" customFormat="1" x14ac:dyDescent="0.25">
      <c r="A261" s="10">
        <v>42990</v>
      </c>
      <c r="B261" s="58">
        <v>119.10416666666667</v>
      </c>
      <c r="C261" s="135">
        <v>25.7</v>
      </c>
      <c r="D261" s="223">
        <v>648</v>
      </c>
    </row>
    <row r="262" spans="1:4" s="1" customFormat="1" x14ac:dyDescent="0.25">
      <c r="A262" s="10">
        <v>42991</v>
      </c>
      <c r="B262" s="58">
        <v>110.125</v>
      </c>
      <c r="C262" s="135">
        <v>24.9</v>
      </c>
      <c r="D262" s="223">
        <v>767</v>
      </c>
    </row>
    <row r="263" spans="1:4" s="1" customFormat="1" x14ac:dyDescent="0.25">
      <c r="A263" s="10">
        <v>42992</v>
      </c>
      <c r="B263" s="58">
        <v>103.41666666666667</v>
      </c>
      <c r="C263" s="135">
        <v>23.1</v>
      </c>
      <c r="D263" s="223">
        <v>779</v>
      </c>
    </row>
    <row r="264" spans="1:4" s="1" customFormat="1" x14ac:dyDescent="0.25">
      <c r="A264" s="10">
        <v>42993</v>
      </c>
      <c r="B264" s="58">
        <v>98.496875000000031</v>
      </c>
      <c r="C264" s="135">
        <v>21.7</v>
      </c>
      <c r="D264" s="223">
        <v>812</v>
      </c>
    </row>
    <row r="265" spans="1:4" s="1" customFormat="1" x14ac:dyDescent="0.25">
      <c r="A265" s="10">
        <v>42994</v>
      </c>
      <c r="B265" s="58">
        <v>95.77395833333334</v>
      </c>
      <c r="C265" s="135">
        <v>21.8</v>
      </c>
      <c r="D265" s="223">
        <v>823</v>
      </c>
    </row>
    <row r="266" spans="1:4" s="1" customFormat="1" x14ac:dyDescent="0.25">
      <c r="A266" s="10">
        <v>42995</v>
      </c>
      <c r="B266" s="58">
        <v>97.541666666666629</v>
      </c>
      <c r="C266" s="135">
        <v>22</v>
      </c>
      <c r="D266" s="223">
        <v>826</v>
      </c>
    </row>
    <row r="267" spans="1:4" s="1" customFormat="1" x14ac:dyDescent="0.25">
      <c r="A267" s="10">
        <v>42996</v>
      </c>
      <c r="B267" s="58">
        <v>100.2536842105263</v>
      </c>
      <c r="C267" s="135">
        <v>21.9</v>
      </c>
      <c r="D267" s="223">
        <v>780</v>
      </c>
    </row>
    <row r="268" spans="1:4" s="1" customFormat="1" x14ac:dyDescent="0.25">
      <c r="A268" s="10">
        <v>42997</v>
      </c>
      <c r="B268" s="58">
        <v>99.5</v>
      </c>
      <c r="C268" s="135">
        <v>21</v>
      </c>
      <c r="D268" s="223">
        <v>789</v>
      </c>
    </row>
    <row r="269" spans="1:4" s="1" customFormat="1" x14ac:dyDescent="0.25">
      <c r="A269" s="10">
        <v>42998</v>
      </c>
      <c r="B269" s="58">
        <v>102.89375</v>
      </c>
      <c r="C269" s="135">
        <v>20.6</v>
      </c>
      <c r="D269" s="223">
        <v>745</v>
      </c>
    </row>
    <row r="270" spans="1:4" s="1" customFormat="1" x14ac:dyDescent="0.25">
      <c r="A270" s="10">
        <v>42999</v>
      </c>
      <c r="B270" s="58">
        <v>107.2183908045977</v>
      </c>
      <c r="C270" s="135">
        <v>20.6</v>
      </c>
      <c r="D270" s="223">
        <v>714</v>
      </c>
    </row>
    <row r="271" spans="1:4" s="1" customFormat="1" x14ac:dyDescent="0.25">
      <c r="A271" s="10">
        <v>43000</v>
      </c>
      <c r="B271" s="58">
        <v>107.07291666666667</v>
      </c>
      <c r="C271" s="135">
        <v>19.2</v>
      </c>
      <c r="D271" s="223">
        <v>768</v>
      </c>
    </row>
    <row r="272" spans="1:4" s="1" customFormat="1" x14ac:dyDescent="0.25">
      <c r="A272" s="10">
        <v>43001</v>
      </c>
      <c r="B272" s="58">
        <v>105.39583333333333</v>
      </c>
      <c r="C272" s="135">
        <v>18.5</v>
      </c>
      <c r="D272" s="223">
        <v>767</v>
      </c>
    </row>
    <row r="273" spans="1:4" s="1" customFormat="1" x14ac:dyDescent="0.25">
      <c r="A273" s="10">
        <v>43002</v>
      </c>
      <c r="B273" s="58">
        <v>105.5</v>
      </c>
      <c r="C273" s="135">
        <v>18.2</v>
      </c>
      <c r="D273" s="223">
        <v>726</v>
      </c>
    </row>
    <row r="274" spans="1:4" s="1" customFormat="1" x14ac:dyDescent="0.25">
      <c r="A274" s="10">
        <v>43003</v>
      </c>
      <c r="B274" s="58">
        <v>109</v>
      </c>
      <c r="C274" s="135">
        <v>18.600000000000001</v>
      </c>
      <c r="D274" s="223">
        <v>646</v>
      </c>
    </row>
    <row r="275" spans="1:4" s="1" customFormat="1" x14ac:dyDescent="0.25">
      <c r="A275" s="10">
        <v>43004</v>
      </c>
      <c r="B275" s="58">
        <v>112.35416666666667</v>
      </c>
      <c r="C275" s="135">
        <v>19.3</v>
      </c>
      <c r="D275" s="223">
        <v>612</v>
      </c>
    </row>
    <row r="276" spans="1:4" s="1" customFormat="1" x14ac:dyDescent="0.25">
      <c r="A276" s="10">
        <v>43005</v>
      </c>
      <c r="B276" s="58">
        <v>111.34375</v>
      </c>
      <c r="C276" s="135">
        <v>20.3</v>
      </c>
      <c r="D276" s="223">
        <v>652</v>
      </c>
    </row>
    <row r="277" spans="1:4" s="1" customFormat="1" x14ac:dyDescent="0.25">
      <c r="A277" s="10">
        <v>43006</v>
      </c>
      <c r="B277" s="58">
        <v>110.14583333333333</v>
      </c>
      <c r="C277" s="135">
        <v>21.2</v>
      </c>
      <c r="D277" s="223">
        <v>674</v>
      </c>
    </row>
    <row r="278" spans="1:4" s="1" customFormat="1" x14ac:dyDescent="0.25">
      <c r="A278" s="10">
        <v>43007</v>
      </c>
      <c r="B278" s="58">
        <v>110.21875</v>
      </c>
      <c r="C278" s="135">
        <v>21.5</v>
      </c>
      <c r="D278" s="223">
        <v>679</v>
      </c>
    </row>
    <row r="279" spans="1:4" s="1" customFormat="1" x14ac:dyDescent="0.25">
      <c r="A279" s="10">
        <v>43008</v>
      </c>
      <c r="B279" s="58">
        <v>113.17708333333333</v>
      </c>
      <c r="C279" s="135">
        <v>21.4</v>
      </c>
      <c r="D279" s="223">
        <v>662</v>
      </c>
    </row>
    <row r="280" spans="1:4" s="1" customFormat="1" x14ac:dyDescent="0.25">
      <c r="A280" s="10">
        <v>43009</v>
      </c>
      <c r="B280" s="58">
        <v>114.97916666666667</v>
      </c>
      <c r="C280" s="135">
        <v>20.100000000000001</v>
      </c>
      <c r="D280" s="223">
        <v>662</v>
      </c>
    </row>
    <row r="281" spans="1:4" s="1" customFormat="1" x14ac:dyDescent="0.25">
      <c r="A281" s="10">
        <v>43010</v>
      </c>
      <c r="B281" s="58">
        <v>115</v>
      </c>
      <c r="C281" s="135">
        <v>17.8</v>
      </c>
      <c r="D281" s="223">
        <v>665</v>
      </c>
    </row>
    <row r="282" spans="1:4" s="1" customFormat="1" x14ac:dyDescent="0.25">
      <c r="A282" s="10">
        <v>43011</v>
      </c>
      <c r="B282" s="58">
        <v>114.28125</v>
      </c>
      <c r="C282" s="135">
        <v>17</v>
      </c>
      <c r="D282" s="223">
        <v>651</v>
      </c>
    </row>
    <row r="283" spans="1:4" s="1" customFormat="1" x14ac:dyDescent="0.25">
      <c r="A283" s="10">
        <v>43012</v>
      </c>
      <c r="B283" s="58">
        <v>114.71875</v>
      </c>
      <c r="C283" s="135">
        <v>17</v>
      </c>
      <c r="D283" s="223">
        <v>638</v>
      </c>
    </row>
    <row r="284" spans="1:4" s="1" customFormat="1" x14ac:dyDescent="0.25">
      <c r="A284" s="10">
        <v>43013</v>
      </c>
      <c r="B284" s="58">
        <v>114.13541666666667</v>
      </c>
      <c r="C284" s="135">
        <v>17.3</v>
      </c>
      <c r="D284" s="223">
        <v>683</v>
      </c>
    </row>
    <row r="285" spans="1:4" s="1" customFormat="1" x14ac:dyDescent="0.25">
      <c r="A285" s="10">
        <v>43014</v>
      </c>
      <c r="B285" s="58">
        <v>114.57291666666667</v>
      </c>
      <c r="C285" s="135">
        <v>17.600000000000001</v>
      </c>
      <c r="D285" s="223">
        <v>674</v>
      </c>
    </row>
    <row r="286" spans="1:4" s="1" customFormat="1" x14ac:dyDescent="0.25">
      <c r="A286" s="10">
        <v>43015</v>
      </c>
      <c r="B286" s="58">
        <v>114.39583333333333</v>
      </c>
      <c r="C286" s="135">
        <v>18.100000000000001</v>
      </c>
      <c r="D286" s="223">
        <v>678</v>
      </c>
    </row>
    <row r="287" spans="1:4" s="1" customFormat="1" x14ac:dyDescent="0.25">
      <c r="A287" s="10">
        <v>43016</v>
      </c>
      <c r="B287" s="58">
        <v>110</v>
      </c>
      <c r="C287" s="135">
        <v>18</v>
      </c>
      <c r="D287" s="223">
        <v>733</v>
      </c>
    </row>
    <row r="288" spans="1:4" s="1" customFormat="1" x14ac:dyDescent="0.25">
      <c r="A288" s="10">
        <v>43017</v>
      </c>
      <c r="B288" s="58">
        <v>105.92708333333333</v>
      </c>
      <c r="C288" s="135">
        <v>17.399999999999999</v>
      </c>
      <c r="D288" s="223">
        <v>777</v>
      </c>
    </row>
    <row r="289" spans="1:4" s="1" customFormat="1" x14ac:dyDescent="0.25">
      <c r="A289" s="10">
        <v>43018</v>
      </c>
      <c r="B289" s="58">
        <v>104.02083333333333</v>
      </c>
      <c r="C289" s="135">
        <v>17.399999999999999</v>
      </c>
      <c r="D289" s="223">
        <v>811</v>
      </c>
    </row>
    <row r="290" spans="1:4" s="1" customFormat="1" x14ac:dyDescent="0.25">
      <c r="A290" s="10">
        <v>43019</v>
      </c>
      <c r="B290" s="58">
        <v>104.13541666666667</v>
      </c>
      <c r="C290" s="135">
        <v>17.100000000000001</v>
      </c>
      <c r="D290" s="223">
        <v>814</v>
      </c>
    </row>
    <row r="291" spans="1:4" s="1" customFormat="1" x14ac:dyDescent="0.25">
      <c r="A291" s="10">
        <v>43020</v>
      </c>
      <c r="B291" s="58">
        <v>107</v>
      </c>
      <c r="C291" s="135">
        <v>15.5</v>
      </c>
      <c r="D291" s="223">
        <v>754</v>
      </c>
    </row>
    <row r="292" spans="1:4" s="1" customFormat="1" x14ac:dyDescent="0.25">
      <c r="A292" s="10">
        <v>43021</v>
      </c>
      <c r="B292" s="58">
        <v>108.57291666666667</v>
      </c>
      <c r="C292" s="135">
        <v>14.9</v>
      </c>
      <c r="D292" s="223">
        <v>728</v>
      </c>
    </row>
    <row r="293" spans="1:4" s="1" customFormat="1" x14ac:dyDescent="0.25">
      <c r="A293" s="10">
        <v>43022</v>
      </c>
      <c r="B293" s="58">
        <v>108.58333333333333</v>
      </c>
      <c r="C293" s="135">
        <v>15.1</v>
      </c>
      <c r="D293" s="223">
        <v>769</v>
      </c>
    </row>
    <row r="294" spans="1:4" s="1" customFormat="1" x14ac:dyDescent="0.25">
      <c r="A294" s="10">
        <v>43023</v>
      </c>
      <c r="B294" s="58">
        <v>110.21875</v>
      </c>
      <c r="C294" s="135">
        <v>15.4</v>
      </c>
      <c r="D294" s="223">
        <v>741</v>
      </c>
    </row>
    <row r="295" spans="1:4" s="1" customFormat="1" x14ac:dyDescent="0.25">
      <c r="A295" s="10">
        <v>43024</v>
      </c>
      <c r="B295" s="58">
        <v>111.59375</v>
      </c>
      <c r="C295" s="135">
        <v>15.9</v>
      </c>
      <c r="D295" s="223">
        <v>759</v>
      </c>
    </row>
    <row r="296" spans="1:4" s="1" customFormat="1" x14ac:dyDescent="0.25">
      <c r="A296" s="10">
        <v>43025</v>
      </c>
      <c r="B296" s="58">
        <v>112.75</v>
      </c>
      <c r="C296" s="135">
        <v>16.3</v>
      </c>
      <c r="D296" s="223">
        <v>761</v>
      </c>
    </row>
    <row r="297" spans="1:4" s="1" customFormat="1" x14ac:dyDescent="0.25">
      <c r="A297" s="10">
        <v>43026</v>
      </c>
      <c r="B297" s="58">
        <v>111.4375</v>
      </c>
      <c r="C297" s="135">
        <v>16.600000000000001</v>
      </c>
      <c r="D297" s="223">
        <v>750</v>
      </c>
    </row>
    <row r="298" spans="1:4" s="1" customFormat="1" x14ac:dyDescent="0.25">
      <c r="A298" s="10">
        <v>43027</v>
      </c>
      <c r="B298" s="58">
        <v>111.65625</v>
      </c>
      <c r="C298" s="135">
        <v>16.8</v>
      </c>
      <c r="D298" s="223">
        <v>745</v>
      </c>
    </row>
    <row r="299" spans="1:4" s="1" customFormat="1" x14ac:dyDescent="0.25">
      <c r="A299" s="10">
        <v>43028</v>
      </c>
      <c r="B299" s="58">
        <v>114.08333333333333</v>
      </c>
      <c r="C299" s="135">
        <v>16.899999999999999</v>
      </c>
      <c r="D299" s="223">
        <v>744</v>
      </c>
    </row>
    <row r="300" spans="1:4" s="1" customFormat="1" x14ac:dyDescent="0.25">
      <c r="A300" s="10">
        <v>43029</v>
      </c>
      <c r="B300" s="58">
        <v>117.61458333333333</v>
      </c>
      <c r="C300" s="135">
        <v>15.9</v>
      </c>
      <c r="D300" s="223">
        <v>768</v>
      </c>
    </row>
    <row r="301" spans="1:4" s="1" customFormat="1" x14ac:dyDescent="0.25">
      <c r="A301" s="10">
        <v>43030</v>
      </c>
      <c r="B301" s="58">
        <v>117.41666666666667</v>
      </c>
      <c r="C301" s="135">
        <v>15.8</v>
      </c>
      <c r="D301" s="223">
        <v>809</v>
      </c>
    </row>
    <row r="302" spans="1:4" s="1" customFormat="1" x14ac:dyDescent="0.25">
      <c r="A302" s="10">
        <v>43031</v>
      </c>
      <c r="B302" s="58">
        <v>119.14583333333333</v>
      </c>
      <c r="C302" s="135">
        <v>16.3</v>
      </c>
      <c r="D302" s="223">
        <v>782</v>
      </c>
    </row>
    <row r="303" spans="1:4" s="1" customFormat="1" x14ac:dyDescent="0.25">
      <c r="A303" s="10">
        <v>43032</v>
      </c>
      <c r="B303" s="58">
        <v>122.84375</v>
      </c>
      <c r="C303" s="135">
        <v>17</v>
      </c>
      <c r="D303" s="223">
        <v>715</v>
      </c>
    </row>
    <row r="304" spans="1:4" s="1" customFormat="1" x14ac:dyDescent="0.25">
      <c r="A304" s="10">
        <v>43033</v>
      </c>
      <c r="B304" s="58">
        <v>123.30208333333333</v>
      </c>
      <c r="C304" s="135">
        <v>17.5</v>
      </c>
      <c r="D304" s="223">
        <v>692</v>
      </c>
    </row>
    <row r="305" spans="1:4" s="1" customFormat="1" x14ac:dyDescent="0.25">
      <c r="A305" s="10">
        <v>43034</v>
      </c>
      <c r="B305" s="58">
        <v>122.24468085106383</v>
      </c>
      <c r="C305" s="135">
        <v>18.100000000000001</v>
      </c>
      <c r="D305" s="223">
        <v>703</v>
      </c>
    </row>
    <row r="306" spans="1:4" s="1" customFormat="1" x14ac:dyDescent="0.25">
      <c r="A306" s="10">
        <v>43035</v>
      </c>
      <c r="B306" s="58">
        <v>123.20833333333333</v>
      </c>
      <c r="C306" s="135">
        <v>18.5</v>
      </c>
      <c r="D306" s="223">
        <v>719</v>
      </c>
    </row>
    <row r="307" spans="1:4" s="1" customFormat="1" x14ac:dyDescent="0.25">
      <c r="A307" s="10">
        <v>43036</v>
      </c>
      <c r="B307" s="58">
        <v>124.57291666666667</v>
      </c>
      <c r="C307" s="135">
        <v>18.5</v>
      </c>
      <c r="D307" s="223">
        <v>733</v>
      </c>
    </row>
    <row r="308" spans="1:4" s="1" customFormat="1" x14ac:dyDescent="0.25">
      <c r="A308" s="10">
        <v>43037</v>
      </c>
      <c r="B308" s="58">
        <v>124.85416666666667</v>
      </c>
      <c r="C308" s="135">
        <v>18.2</v>
      </c>
      <c r="D308" s="223">
        <v>785</v>
      </c>
    </row>
    <row r="309" spans="1:4" s="1" customFormat="1" x14ac:dyDescent="0.25">
      <c r="A309" s="10">
        <v>43038</v>
      </c>
      <c r="B309" s="58">
        <v>123.21875</v>
      </c>
      <c r="C309" s="135">
        <v>17.399999999999999</v>
      </c>
      <c r="D309" s="223">
        <v>803</v>
      </c>
    </row>
    <row r="310" spans="1:4" s="1" customFormat="1" x14ac:dyDescent="0.25">
      <c r="A310" s="10">
        <v>43039</v>
      </c>
      <c r="B310" s="58">
        <v>119.98958333333333</v>
      </c>
      <c r="C310" s="135">
        <v>16.100000000000001</v>
      </c>
      <c r="D310" s="223">
        <v>853</v>
      </c>
    </row>
    <row r="311" spans="1:4" s="1" customFormat="1" x14ac:dyDescent="0.25">
      <c r="A311" s="10">
        <v>43040</v>
      </c>
      <c r="B311" s="58">
        <v>116.01041666666667</v>
      </c>
      <c r="C311" s="135">
        <v>15.4</v>
      </c>
      <c r="D311" s="223">
        <v>907</v>
      </c>
    </row>
    <row r="312" spans="1:4" s="1" customFormat="1" x14ac:dyDescent="0.25">
      <c r="A312" s="10">
        <v>43041</v>
      </c>
      <c r="B312" s="58">
        <v>114.53125</v>
      </c>
      <c r="C312" s="135">
        <v>15</v>
      </c>
      <c r="D312" s="223">
        <v>857</v>
      </c>
    </row>
    <row r="313" spans="1:4" s="1" customFormat="1" x14ac:dyDescent="0.25">
      <c r="A313" s="10">
        <v>43042</v>
      </c>
      <c r="B313" s="58">
        <v>114.1875</v>
      </c>
      <c r="C313" s="135">
        <v>15.3</v>
      </c>
      <c r="D313" s="223">
        <v>868</v>
      </c>
    </row>
    <row r="314" spans="1:4" s="1" customFormat="1" x14ac:dyDescent="0.25">
      <c r="A314" s="10">
        <v>43043</v>
      </c>
      <c r="B314" s="58">
        <v>112.125</v>
      </c>
      <c r="C314" s="135">
        <v>15.6</v>
      </c>
      <c r="D314" s="223">
        <v>938</v>
      </c>
    </row>
    <row r="315" spans="1:4" s="1" customFormat="1" x14ac:dyDescent="0.25">
      <c r="A315" s="10">
        <v>43044</v>
      </c>
      <c r="B315" s="58">
        <v>108.78</v>
      </c>
      <c r="C315" s="135">
        <v>14.7</v>
      </c>
      <c r="D315" s="223">
        <v>961</v>
      </c>
    </row>
    <row r="316" spans="1:4" s="1" customFormat="1" x14ac:dyDescent="0.25">
      <c r="A316" s="10">
        <v>43045</v>
      </c>
      <c r="B316" s="58">
        <v>108.97916666666667</v>
      </c>
      <c r="C316" s="135">
        <v>13.6</v>
      </c>
      <c r="D316" s="223">
        <v>920</v>
      </c>
    </row>
    <row r="317" spans="1:4" s="1" customFormat="1" x14ac:dyDescent="0.25">
      <c r="A317" s="10">
        <v>43046</v>
      </c>
      <c r="B317" s="58">
        <v>107.40625</v>
      </c>
      <c r="C317" s="135">
        <v>13.2</v>
      </c>
      <c r="D317" s="223">
        <v>914</v>
      </c>
    </row>
    <row r="318" spans="1:4" s="1" customFormat="1" x14ac:dyDescent="0.25">
      <c r="A318" s="10">
        <v>43047</v>
      </c>
      <c r="B318" s="58">
        <v>105.6875</v>
      </c>
      <c r="C318" s="135">
        <v>13.1</v>
      </c>
      <c r="D318" s="223">
        <v>949</v>
      </c>
    </row>
    <row r="319" spans="1:4" s="1" customFormat="1" x14ac:dyDescent="0.25">
      <c r="A319" s="10">
        <v>43048</v>
      </c>
      <c r="B319" s="58">
        <v>98.657291666666652</v>
      </c>
      <c r="C319" s="135">
        <v>14.5</v>
      </c>
      <c r="D319" s="223">
        <v>982</v>
      </c>
    </row>
    <row r="320" spans="1:4" s="1" customFormat="1" x14ac:dyDescent="0.25">
      <c r="A320" s="10">
        <v>43049</v>
      </c>
      <c r="B320" s="58">
        <v>97.186458333333391</v>
      </c>
      <c r="C320" s="135">
        <v>15.2</v>
      </c>
      <c r="D320" s="223">
        <v>969</v>
      </c>
    </row>
    <row r="321" spans="1:4" s="1" customFormat="1" x14ac:dyDescent="0.25">
      <c r="A321" s="10">
        <v>43050</v>
      </c>
      <c r="B321" s="58">
        <v>99.833333333333329</v>
      </c>
      <c r="C321" s="135">
        <v>15.1</v>
      </c>
      <c r="D321" s="223">
        <v>967</v>
      </c>
    </row>
    <row r="322" spans="1:4" s="1" customFormat="1" x14ac:dyDescent="0.25">
      <c r="A322" s="10">
        <v>43051</v>
      </c>
      <c r="B322" s="58">
        <v>100.56666666666668</v>
      </c>
      <c r="C322" s="135">
        <v>14.6</v>
      </c>
      <c r="D322" s="340">
        <v>1020</v>
      </c>
    </row>
    <row r="323" spans="1:4" s="1" customFormat="1" x14ac:dyDescent="0.25">
      <c r="A323" s="10">
        <v>43052</v>
      </c>
      <c r="B323" s="58">
        <v>102.4375</v>
      </c>
      <c r="C323" s="135">
        <v>14.3</v>
      </c>
      <c r="D323" s="340">
        <v>1010</v>
      </c>
    </row>
    <row r="324" spans="1:4" s="1" customFormat="1" x14ac:dyDescent="0.25">
      <c r="A324" s="10">
        <v>43053</v>
      </c>
      <c r="B324" s="58">
        <v>100.02291666666666</v>
      </c>
      <c r="C324" s="135">
        <v>15.2</v>
      </c>
      <c r="D324" s="340">
        <v>1000</v>
      </c>
    </row>
    <row r="325" spans="1:4" s="1" customFormat="1" x14ac:dyDescent="0.25">
      <c r="A325" s="10">
        <v>43054</v>
      </c>
      <c r="B325" s="58">
        <v>97.009374999999977</v>
      </c>
      <c r="C325" s="135">
        <v>15.1</v>
      </c>
      <c r="D325" s="340">
        <v>1090</v>
      </c>
    </row>
    <row r="326" spans="1:4" s="1" customFormat="1" x14ac:dyDescent="0.25">
      <c r="A326" s="10">
        <v>43055</v>
      </c>
      <c r="B326" s="58">
        <v>95.54270833333328</v>
      </c>
      <c r="C326" s="135">
        <v>15.3</v>
      </c>
      <c r="D326" s="340">
        <v>1130</v>
      </c>
    </row>
    <row r="327" spans="1:4" s="1" customFormat="1" x14ac:dyDescent="0.25">
      <c r="A327" s="10">
        <v>43056</v>
      </c>
      <c r="B327" s="58">
        <v>98</v>
      </c>
      <c r="C327" s="135">
        <v>15.2</v>
      </c>
      <c r="D327" s="340">
        <v>1140</v>
      </c>
    </row>
    <row r="328" spans="1:4" s="1" customFormat="1" x14ac:dyDescent="0.25">
      <c r="A328" s="10">
        <f>+A327+1</f>
        <v>43057</v>
      </c>
      <c r="B328" s="58">
        <v>102</v>
      </c>
      <c r="C328" s="135">
        <v>13.7</v>
      </c>
      <c r="D328" s="340">
        <v>1080</v>
      </c>
    </row>
    <row r="329" spans="1:4" s="1" customFormat="1" x14ac:dyDescent="0.25">
      <c r="A329" s="10">
        <f t="shared" ref="A329:A371" si="3">+A328+1</f>
        <v>43058</v>
      </c>
      <c r="B329" s="58">
        <v>107</v>
      </c>
      <c r="C329" s="135">
        <v>12.9</v>
      </c>
      <c r="D329" s="340">
        <v>1080</v>
      </c>
    </row>
    <row r="330" spans="1:4" s="1" customFormat="1" x14ac:dyDescent="0.25">
      <c r="A330" s="10">
        <f t="shared" si="3"/>
        <v>43059</v>
      </c>
      <c r="B330" s="58">
        <v>109</v>
      </c>
      <c r="C330" s="135">
        <v>13.6</v>
      </c>
      <c r="D330" s="340">
        <v>1080</v>
      </c>
    </row>
    <row r="331" spans="1:4" s="1" customFormat="1" x14ac:dyDescent="0.25">
      <c r="A331" s="10">
        <f t="shared" si="3"/>
        <v>43060</v>
      </c>
      <c r="B331" s="58">
        <v>112</v>
      </c>
      <c r="C331" s="135">
        <v>13.9</v>
      </c>
      <c r="D331" s="340">
        <v>1070</v>
      </c>
    </row>
    <row r="332" spans="1:4" s="1" customFormat="1" x14ac:dyDescent="0.25">
      <c r="A332" s="10">
        <f t="shared" si="3"/>
        <v>43061</v>
      </c>
      <c r="B332" s="58">
        <v>112</v>
      </c>
      <c r="C332" s="135">
        <v>13.9</v>
      </c>
      <c r="D332" s="340">
        <v>1090</v>
      </c>
    </row>
    <row r="333" spans="1:4" s="1" customFormat="1" x14ac:dyDescent="0.25">
      <c r="A333" s="10">
        <f t="shared" si="3"/>
        <v>43062</v>
      </c>
      <c r="B333" s="58">
        <v>108</v>
      </c>
      <c r="C333" s="135">
        <v>14.7</v>
      </c>
      <c r="D333" s="340">
        <v>1140</v>
      </c>
    </row>
    <row r="334" spans="1:4" s="1" customFormat="1" x14ac:dyDescent="0.25">
      <c r="A334" s="10">
        <f t="shared" si="3"/>
        <v>43063</v>
      </c>
      <c r="B334" s="58">
        <v>110</v>
      </c>
      <c r="C334" s="135">
        <v>15.8</v>
      </c>
      <c r="D334" s="340">
        <v>1090</v>
      </c>
    </row>
    <row r="335" spans="1:4" s="1" customFormat="1" x14ac:dyDescent="0.25">
      <c r="A335" s="10">
        <f t="shared" si="3"/>
        <v>43064</v>
      </c>
      <c r="B335" s="58">
        <v>118</v>
      </c>
      <c r="C335" s="135">
        <v>15.8</v>
      </c>
      <c r="D335" s="340">
        <v>1040</v>
      </c>
    </row>
    <row r="336" spans="1:4" s="1" customFormat="1" x14ac:dyDescent="0.25">
      <c r="A336" s="10">
        <f t="shared" si="3"/>
        <v>43065</v>
      </c>
      <c r="B336" s="58">
        <v>121</v>
      </c>
      <c r="C336" s="135">
        <v>15.4</v>
      </c>
      <c r="D336" s="340">
        <v>1110</v>
      </c>
    </row>
    <row r="337" spans="1:4" s="1" customFormat="1" x14ac:dyDescent="0.25">
      <c r="A337" s="10">
        <f t="shared" si="3"/>
        <v>43066</v>
      </c>
      <c r="B337" s="58">
        <v>121</v>
      </c>
      <c r="C337" s="135">
        <v>14.7</v>
      </c>
      <c r="D337" s="340">
        <v>1150</v>
      </c>
    </row>
    <row r="338" spans="1:4" s="1" customFormat="1" x14ac:dyDescent="0.25">
      <c r="A338" s="10">
        <f t="shared" si="3"/>
        <v>43067</v>
      </c>
      <c r="B338" s="58">
        <v>123</v>
      </c>
      <c r="C338" s="135">
        <v>13.3</v>
      </c>
      <c r="D338" s="340">
        <v>1110</v>
      </c>
    </row>
    <row r="339" spans="1:4" s="1" customFormat="1" x14ac:dyDescent="0.25">
      <c r="A339" s="10">
        <f t="shared" si="3"/>
        <v>43068</v>
      </c>
      <c r="B339" s="58">
        <v>119</v>
      </c>
      <c r="C339" s="135">
        <v>12.5</v>
      </c>
      <c r="D339" s="340">
        <v>1170</v>
      </c>
    </row>
    <row r="340" spans="1:4" s="1" customFormat="1" x14ac:dyDescent="0.25">
      <c r="A340" s="10">
        <f t="shared" si="3"/>
        <v>43069</v>
      </c>
      <c r="B340" s="58">
        <v>107</v>
      </c>
      <c r="C340" s="135">
        <v>11.9</v>
      </c>
      <c r="D340" s="340">
        <v>1270</v>
      </c>
    </row>
    <row r="341" spans="1:4" s="1" customFormat="1" x14ac:dyDescent="0.25">
      <c r="A341" s="10">
        <f>+A340+1</f>
        <v>43070</v>
      </c>
      <c r="B341" s="58">
        <v>102</v>
      </c>
      <c r="C341" s="135">
        <v>11.5</v>
      </c>
      <c r="D341" s="340">
        <v>1260</v>
      </c>
    </row>
    <row r="342" spans="1:4" s="1" customFormat="1" x14ac:dyDescent="0.25">
      <c r="A342" s="10">
        <f t="shared" si="3"/>
        <v>43071</v>
      </c>
      <c r="B342" s="58">
        <v>96.8</v>
      </c>
      <c r="C342" s="135">
        <v>11.4</v>
      </c>
      <c r="D342" s="340">
        <v>1290</v>
      </c>
    </row>
    <row r="343" spans="1:4" s="1" customFormat="1" x14ac:dyDescent="0.25">
      <c r="A343" s="10">
        <f t="shared" si="3"/>
        <v>43072</v>
      </c>
      <c r="B343" s="58">
        <v>95.3</v>
      </c>
      <c r="C343" s="135">
        <v>11.7</v>
      </c>
      <c r="D343" s="340">
        <v>1310</v>
      </c>
    </row>
    <row r="344" spans="1:4" s="1" customFormat="1" x14ac:dyDescent="0.25">
      <c r="A344" s="10">
        <f t="shared" si="3"/>
        <v>43073</v>
      </c>
      <c r="B344" s="58">
        <v>95.7</v>
      </c>
      <c r="C344" s="135">
        <v>10.199999999999999</v>
      </c>
      <c r="D344" s="340">
        <v>1300</v>
      </c>
    </row>
    <row r="345" spans="1:4" s="1" customFormat="1" x14ac:dyDescent="0.25">
      <c r="A345" s="10">
        <f t="shared" si="3"/>
        <v>43074</v>
      </c>
      <c r="B345" s="58">
        <v>95.3</v>
      </c>
      <c r="C345" s="135">
        <v>9.3000000000000007</v>
      </c>
      <c r="D345" s="340">
        <v>1290</v>
      </c>
    </row>
    <row r="346" spans="1:4" s="1" customFormat="1" x14ac:dyDescent="0.25">
      <c r="A346" s="10">
        <f t="shared" si="3"/>
        <v>43075</v>
      </c>
      <c r="B346" s="58">
        <v>95.6</v>
      </c>
      <c r="C346" s="135">
        <v>8.9</v>
      </c>
      <c r="D346" s="340">
        <v>1290</v>
      </c>
    </row>
    <row r="347" spans="1:4" s="1" customFormat="1" x14ac:dyDescent="0.25">
      <c r="A347" s="10">
        <f t="shared" si="3"/>
        <v>43076</v>
      </c>
      <c r="B347" s="58">
        <v>102</v>
      </c>
      <c r="C347" s="135">
        <v>8.6</v>
      </c>
      <c r="D347" s="340">
        <v>1220</v>
      </c>
    </row>
    <row r="348" spans="1:4" s="1" customFormat="1" x14ac:dyDescent="0.25">
      <c r="A348" s="10">
        <f t="shared" si="3"/>
        <v>43077</v>
      </c>
      <c r="B348" s="58">
        <v>105</v>
      </c>
      <c r="C348" s="135">
        <v>8.6</v>
      </c>
      <c r="D348" s="340">
        <v>1240</v>
      </c>
    </row>
    <row r="349" spans="1:4" s="1" customFormat="1" x14ac:dyDescent="0.25">
      <c r="A349" s="10">
        <f t="shared" si="3"/>
        <v>43078</v>
      </c>
      <c r="B349" s="58">
        <v>109</v>
      </c>
      <c r="C349" s="135">
        <v>8.4</v>
      </c>
      <c r="D349" s="340">
        <v>1170</v>
      </c>
    </row>
    <row r="350" spans="1:4" s="1" customFormat="1" x14ac:dyDescent="0.25">
      <c r="A350" s="10">
        <f t="shared" si="3"/>
        <v>43079</v>
      </c>
      <c r="B350" s="58">
        <v>119</v>
      </c>
      <c r="C350" s="135">
        <v>8.1999999999999993</v>
      </c>
      <c r="D350" s="340">
        <v>1100</v>
      </c>
    </row>
    <row r="351" spans="1:4" s="1" customFormat="1" x14ac:dyDescent="0.25">
      <c r="A351" s="10">
        <f t="shared" si="3"/>
        <v>43080</v>
      </c>
      <c r="B351" s="58">
        <v>123</v>
      </c>
      <c r="C351" s="135">
        <v>8.1999999999999993</v>
      </c>
      <c r="D351" s="340">
        <v>1100</v>
      </c>
    </row>
    <row r="352" spans="1:4" s="1" customFormat="1" x14ac:dyDescent="0.25">
      <c r="A352" s="10">
        <f t="shared" si="3"/>
        <v>43081</v>
      </c>
      <c r="B352" s="58">
        <v>122</v>
      </c>
      <c r="C352" s="135">
        <v>8.1</v>
      </c>
      <c r="D352" s="340">
        <v>1160</v>
      </c>
    </row>
    <row r="353" spans="1:4" s="1" customFormat="1" x14ac:dyDescent="0.25">
      <c r="A353" s="10">
        <f t="shared" si="3"/>
        <v>43082</v>
      </c>
      <c r="B353" s="58">
        <v>121</v>
      </c>
      <c r="C353" s="135">
        <v>8.1</v>
      </c>
      <c r="D353" s="340">
        <v>1210</v>
      </c>
    </row>
    <row r="354" spans="1:4" s="1" customFormat="1" x14ac:dyDescent="0.25">
      <c r="A354" s="10">
        <f t="shared" si="3"/>
        <v>43083</v>
      </c>
      <c r="B354" s="58">
        <v>126</v>
      </c>
      <c r="C354" s="135">
        <v>8</v>
      </c>
      <c r="D354" s="340">
        <v>1130</v>
      </c>
    </row>
    <row r="355" spans="1:4" s="1" customFormat="1" x14ac:dyDescent="0.25">
      <c r="A355" s="10">
        <f t="shared" si="3"/>
        <v>43084</v>
      </c>
      <c r="B355" s="58">
        <v>126</v>
      </c>
      <c r="C355" s="135">
        <v>8</v>
      </c>
      <c r="D355" s="340">
        <v>1160</v>
      </c>
    </row>
    <row r="356" spans="1:4" s="1" customFormat="1" x14ac:dyDescent="0.25">
      <c r="A356" s="10">
        <f t="shared" si="3"/>
        <v>43085</v>
      </c>
      <c r="B356" s="58">
        <v>124</v>
      </c>
      <c r="C356" s="135">
        <v>8.5</v>
      </c>
      <c r="D356" s="340">
        <v>1220</v>
      </c>
    </row>
    <row r="357" spans="1:4" s="1" customFormat="1" x14ac:dyDescent="0.25">
      <c r="A357" s="10">
        <f t="shared" si="3"/>
        <v>43086</v>
      </c>
      <c r="B357" s="58">
        <v>122</v>
      </c>
      <c r="C357" s="135">
        <v>8.1999999999999993</v>
      </c>
      <c r="D357" s="340">
        <v>1240</v>
      </c>
    </row>
    <row r="358" spans="1:4" s="1" customFormat="1" x14ac:dyDescent="0.25">
      <c r="A358" s="10">
        <f t="shared" si="3"/>
        <v>43087</v>
      </c>
      <c r="B358" s="58">
        <v>123</v>
      </c>
      <c r="C358" s="135">
        <v>8</v>
      </c>
      <c r="D358" s="340">
        <v>1170</v>
      </c>
    </row>
    <row r="359" spans="1:4" s="1" customFormat="1" x14ac:dyDescent="0.25">
      <c r="A359" s="10">
        <f t="shared" si="3"/>
        <v>43088</v>
      </c>
      <c r="B359" s="58">
        <v>123</v>
      </c>
      <c r="C359" s="135">
        <v>8</v>
      </c>
      <c r="D359" s="340">
        <v>1180</v>
      </c>
    </row>
    <row r="360" spans="1:4" s="1" customFormat="1" x14ac:dyDescent="0.25">
      <c r="A360" s="10">
        <f t="shared" si="3"/>
        <v>43089</v>
      </c>
      <c r="B360" s="58">
        <v>121</v>
      </c>
      <c r="C360" s="135">
        <v>9.1999999999999993</v>
      </c>
      <c r="D360" s="340">
        <v>1190</v>
      </c>
    </row>
    <row r="361" spans="1:4" s="1" customFormat="1" x14ac:dyDescent="0.25">
      <c r="A361" s="10">
        <f t="shared" si="3"/>
        <v>43090</v>
      </c>
      <c r="B361" s="58">
        <v>111</v>
      </c>
      <c r="C361" s="135">
        <v>8.4</v>
      </c>
      <c r="D361" s="340">
        <v>1290</v>
      </c>
    </row>
    <row r="362" spans="1:4" s="1" customFormat="1" x14ac:dyDescent="0.25">
      <c r="A362" s="10">
        <f t="shared" si="3"/>
        <v>43091</v>
      </c>
      <c r="B362" s="58">
        <v>105</v>
      </c>
      <c r="C362" s="135">
        <v>7.6</v>
      </c>
      <c r="D362" s="340">
        <v>1300</v>
      </c>
    </row>
    <row r="363" spans="1:4" s="1" customFormat="1" x14ac:dyDescent="0.25">
      <c r="A363" s="10">
        <f t="shared" si="3"/>
        <v>43092</v>
      </c>
      <c r="B363" s="58">
        <v>104</v>
      </c>
      <c r="C363" s="135">
        <v>8.1</v>
      </c>
      <c r="D363" s="340">
        <v>1290</v>
      </c>
    </row>
    <row r="364" spans="1:4" s="1" customFormat="1" x14ac:dyDescent="0.25">
      <c r="A364" s="10">
        <f t="shared" si="3"/>
        <v>43093</v>
      </c>
      <c r="B364" s="58">
        <v>115</v>
      </c>
      <c r="C364" s="135">
        <v>8.4</v>
      </c>
      <c r="D364" s="340">
        <v>1140</v>
      </c>
    </row>
    <row r="365" spans="1:4" s="1" customFormat="1" x14ac:dyDescent="0.25">
      <c r="A365" s="10">
        <f t="shared" si="3"/>
        <v>43094</v>
      </c>
      <c r="B365" s="58">
        <v>118</v>
      </c>
      <c r="C365" s="135">
        <v>8.6999999999999993</v>
      </c>
      <c r="D365" s="340">
        <v>1140</v>
      </c>
    </row>
    <row r="366" spans="1:4" s="1" customFormat="1" x14ac:dyDescent="0.25">
      <c r="A366" s="10">
        <f t="shared" si="3"/>
        <v>43095</v>
      </c>
      <c r="B366" s="58">
        <v>122</v>
      </c>
      <c r="C366" s="135">
        <v>9.1999999999999993</v>
      </c>
      <c r="D366" s="340">
        <v>1140</v>
      </c>
    </row>
    <row r="367" spans="1:4" s="1" customFormat="1" x14ac:dyDescent="0.25">
      <c r="A367" s="10">
        <f t="shared" si="3"/>
        <v>43096</v>
      </c>
      <c r="B367" s="58">
        <v>130</v>
      </c>
      <c r="C367" s="135">
        <v>9</v>
      </c>
      <c r="D367" s="340">
        <v>1130</v>
      </c>
    </row>
    <row r="368" spans="1:4" s="1" customFormat="1" x14ac:dyDescent="0.25">
      <c r="A368" s="10">
        <f t="shared" si="3"/>
        <v>43097</v>
      </c>
      <c r="B368" s="58">
        <v>127</v>
      </c>
      <c r="C368" s="135">
        <v>8.9</v>
      </c>
      <c r="D368" s="340">
        <v>1150</v>
      </c>
    </row>
    <row r="369" spans="1:5" s="1" customFormat="1" x14ac:dyDescent="0.25">
      <c r="A369" s="10">
        <f t="shared" si="3"/>
        <v>43098</v>
      </c>
      <c r="B369" s="58">
        <v>121</v>
      </c>
      <c r="C369" s="135">
        <v>8.9</v>
      </c>
      <c r="D369" s="340">
        <v>1220</v>
      </c>
    </row>
    <row r="370" spans="1:5" s="1" customFormat="1" x14ac:dyDescent="0.25">
      <c r="A370" s="10">
        <f t="shared" si="3"/>
        <v>43099</v>
      </c>
      <c r="B370" s="58">
        <v>129</v>
      </c>
      <c r="C370" s="135">
        <v>8.9</v>
      </c>
      <c r="D370" s="340">
        <v>1220</v>
      </c>
    </row>
    <row r="371" spans="1:5" s="1" customFormat="1" x14ac:dyDescent="0.25">
      <c r="A371" s="11">
        <f t="shared" si="3"/>
        <v>43100</v>
      </c>
      <c r="B371" s="65">
        <v>141</v>
      </c>
      <c r="C371" s="30">
        <v>9.1</v>
      </c>
      <c r="D371" s="131">
        <v>1200</v>
      </c>
    </row>
    <row r="372" spans="1:5" hidden="1" x14ac:dyDescent="0.2">
      <c r="A372" s="11"/>
      <c r="B372" s="65"/>
      <c r="C372" s="137"/>
      <c r="D372" s="355"/>
      <c r="E372" s="1"/>
    </row>
    <row r="373" spans="1:5" ht="15" x14ac:dyDescent="0.25">
      <c r="A373" s="6" t="s">
        <v>64</v>
      </c>
      <c r="B373" s="249"/>
      <c r="C373" s="155"/>
      <c r="D373" s="112"/>
      <c r="E373" s="52"/>
    </row>
    <row r="374" spans="1:5" x14ac:dyDescent="0.2">
      <c r="A374" s="52" t="s">
        <v>173</v>
      </c>
      <c r="B374" s="112"/>
      <c r="C374" s="155"/>
      <c r="D374" s="112"/>
      <c r="E374" s="52"/>
    </row>
    <row r="375" spans="1:5" ht="15" x14ac:dyDescent="0.25">
      <c r="A375" s="20" t="s">
        <v>815</v>
      </c>
      <c r="B375" s="112"/>
      <c r="C375" s="155"/>
      <c r="D375" s="112"/>
      <c r="E375" s="52"/>
    </row>
    <row r="376" spans="1:5" x14ac:dyDescent="0.2">
      <c r="A376" s="52"/>
      <c r="B376" s="96"/>
      <c r="C376" s="96"/>
      <c r="E376" s="52"/>
    </row>
    <row r="377" spans="1:5" ht="15" x14ac:dyDescent="0.25">
      <c r="A377" s="6" t="s">
        <v>821</v>
      </c>
      <c r="B377" s="96"/>
      <c r="C377" s="96"/>
      <c r="E377" s="52"/>
    </row>
    <row r="378" spans="1:5" ht="60" customHeight="1" x14ac:dyDescent="0.2">
      <c r="A378" s="125" t="s">
        <v>49</v>
      </c>
      <c r="B378" s="54" t="s">
        <v>65</v>
      </c>
      <c r="C378" s="54" t="s">
        <v>66</v>
      </c>
      <c r="D378" s="320" t="s">
        <v>118</v>
      </c>
      <c r="E378" s="52"/>
    </row>
    <row r="379" spans="1:5" ht="15" customHeight="1" x14ac:dyDescent="0.2">
      <c r="A379" s="125" t="s">
        <v>54</v>
      </c>
      <c r="B379" s="54" t="s">
        <v>68</v>
      </c>
      <c r="C379" s="54" t="s">
        <v>56</v>
      </c>
      <c r="D379" s="320" t="s">
        <v>56</v>
      </c>
      <c r="E379" s="52"/>
    </row>
    <row r="380" spans="1:5" ht="15" x14ac:dyDescent="0.2">
      <c r="A380" s="125" t="s">
        <v>57</v>
      </c>
      <c r="B380" s="136" t="s">
        <v>70</v>
      </c>
      <c r="C380" s="54" t="s">
        <v>59</v>
      </c>
      <c r="D380" s="320" t="s">
        <v>60</v>
      </c>
      <c r="E380" s="52"/>
    </row>
    <row r="381" spans="1:5" x14ac:dyDescent="0.2">
      <c r="A381" s="41">
        <v>42736</v>
      </c>
      <c r="B381" s="105">
        <f>ROUND(SUM(B7:B37)*1.9835,-1)</f>
        <v>10540</v>
      </c>
      <c r="C381" s="29">
        <f>SUBTOTAL(1,C7:C37)</f>
        <v>10.100000000000001</v>
      </c>
      <c r="D381" s="167">
        <f>SUBTOTAL(1,D7:D37)</f>
        <v>1829.3548387096773</v>
      </c>
      <c r="E381" s="52"/>
    </row>
    <row r="382" spans="1:5" x14ac:dyDescent="0.2">
      <c r="A382" s="42">
        <v>42767</v>
      </c>
      <c r="B382" s="106">
        <f>ROUND(SUM(B38:B65)*1.9835,-1)</f>
        <v>11810</v>
      </c>
      <c r="C382" s="23">
        <f>SUBTOTAL(1,C38:C65)</f>
        <v>13.492857142857142</v>
      </c>
      <c r="D382" s="108">
        <f>SUBTOTAL(1,D38:D65)</f>
        <v>1772.8571428571429</v>
      </c>
      <c r="E382" s="52"/>
    </row>
    <row r="383" spans="1:5" x14ac:dyDescent="0.2">
      <c r="A383" s="42">
        <v>42795</v>
      </c>
      <c r="B383" s="106">
        <f>ROUND(SUM(B66:B96)*1.9835,-1)</f>
        <v>11710</v>
      </c>
      <c r="C383" s="23">
        <f>SUBTOTAL(1,C66:C96)</f>
        <v>16.606451612903225</v>
      </c>
      <c r="D383" s="108">
        <f>SUBTOTAL(1,D66:D96)</f>
        <v>1337.741935483871</v>
      </c>
      <c r="E383" s="52"/>
    </row>
    <row r="384" spans="1:5" x14ac:dyDescent="0.2">
      <c r="A384" s="42">
        <v>42826</v>
      </c>
      <c r="B384" s="106">
        <f>ROUND(SUM(B97:B126)*1.9835,-1)</f>
        <v>8880</v>
      </c>
      <c r="C384" s="23">
        <f>SUBTOTAL(1,C97:C126)</f>
        <v>17.796666666666667</v>
      </c>
      <c r="D384" s="108">
        <f>SUBTOTAL(1,D97:D126)</f>
        <v>1326.3333333333333</v>
      </c>
      <c r="E384" s="52"/>
    </row>
    <row r="385" spans="1:5" x14ac:dyDescent="0.2">
      <c r="A385" s="42">
        <v>42856</v>
      </c>
      <c r="B385" s="106">
        <f>ROUND(SUM(B127:B157)*1.9835,-1)</f>
        <v>8710</v>
      </c>
      <c r="C385" s="23">
        <f>SUBTOTAL(1,C127:C157)</f>
        <v>21.825806451612902</v>
      </c>
      <c r="D385" s="108">
        <f>SUBTOTAL(1,D127:D157)</f>
        <v>1037.5483870967741</v>
      </c>
      <c r="E385" s="52"/>
    </row>
    <row r="386" spans="1:5" x14ac:dyDescent="0.2">
      <c r="A386" s="42">
        <v>42887</v>
      </c>
      <c r="B386" s="106">
        <f>ROUND(SUM(B158:B187)*1.9835,-1)</f>
        <v>10220</v>
      </c>
      <c r="C386" s="23">
        <f>SUBTOTAL(1,C158:C187)</f>
        <v>23.311111111111114</v>
      </c>
      <c r="D386" s="108">
        <f>SUBTOTAL(1,D158:D187)</f>
        <v>943.27777777777783</v>
      </c>
      <c r="E386" s="52"/>
    </row>
    <row r="387" spans="1:5" x14ac:dyDescent="0.2">
      <c r="A387" s="42">
        <v>42917</v>
      </c>
      <c r="B387" s="106">
        <f>ROUND(SUM(B188:B218)*1.9835,-1)</f>
        <v>7710</v>
      </c>
      <c r="C387" s="23">
        <f>SUBTOTAL(1,C188:C218)</f>
        <v>26.658064516129034</v>
      </c>
      <c r="D387" s="108">
        <f>SUBTOTAL(1,D188:D218)</f>
        <v>677.93548387096769</v>
      </c>
      <c r="E387" s="52"/>
    </row>
    <row r="388" spans="1:5" x14ac:dyDescent="0.2">
      <c r="A388" s="42">
        <v>42948</v>
      </c>
      <c r="B388" s="106">
        <f>ROUND(SUM(B219:B249)*1.9835,-1)</f>
        <v>8750</v>
      </c>
      <c r="C388" s="23">
        <f>SUBTOTAL(1,C219:C249)</f>
        <v>25.812903225806455</v>
      </c>
      <c r="D388" s="108">
        <f>SUBTOTAL(1,D219:D249)</f>
        <v>612.58064516129036</v>
      </c>
      <c r="E388" s="52"/>
    </row>
    <row r="389" spans="1:5" x14ac:dyDescent="0.2">
      <c r="A389" s="42">
        <v>42979</v>
      </c>
      <c r="B389" s="106">
        <f>ROUND(SUM(B250:B279)*1.9835,-1)</f>
        <v>6640</v>
      </c>
      <c r="C389" s="23">
        <f>SUBTOTAL(1,C250:C279)</f>
        <v>22.89</v>
      </c>
      <c r="D389" s="108">
        <f>SUBTOTAL(1,D250:D279)</f>
        <v>723.9666666666667</v>
      </c>
      <c r="E389" s="52"/>
    </row>
    <row r="390" spans="1:5" x14ac:dyDescent="0.2">
      <c r="A390" s="42">
        <v>43009</v>
      </c>
      <c r="B390" s="106">
        <f>ROUND(SUM(B280:B310)*1.9835,-1)</f>
        <v>7060</v>
      </c>
      <c r="C390" s="23">
        <f>SUBTOTAL(1,C280:C310)</f>
        <v>17.016129032258064</v>
      </c>
      <c r="D390" s="108">
        <f>SUBTOTAL(1,D280:D310)</f>
        <v>738.67741935483866</v>
      </c>
      <c r="E390" s="52"/>
    </row>
    <row r="391" spans="1:5" x14ac:dyDescent="0.2">
      <c r="A391" s="42">
        <v>43040</v>
      </c>
      <c r="B391" s="106">
        <f>ROUND(SUM(B311:B340)*1.9835,-1)</f>
        <v>6440</v>
      </c>
      <c r="C391" s="23">
        <f>SUBTOTAL(1,C311:C340)</f>
        <v>14.416666666666663</v>
      </c>
      <c r="D391" s="108">
        <f>SUBTOTAL(1,D311:D340)</f>
        <v>1036.7333333333333</v>
      </c>
      <c r="E391" s="52"/>
    </row>
    <row r="392" spans="1:5" x14ac:dyDescent="0.2">
      <c r="A392" s="43">
        <v>43070</v>
      </c>
      <c r="B392" s="109">
        <f>ROUND(SUM(B341:B371)*1.9835,-1)</f>
        <v>7080</v>
      </c>
      <c r="C392" s="30">
        <f>SUBTOTAL(1,C341:C371)</f>
        <v>8.8483870967741929</v>
      </c>
      <c r="D392" s="131">
        <f>SUBTOTAL(1,D341:D371)</f>
        <v>1208.0645161290322</v>
      </c>
      <c r="E392" s="52"/>
    </row>
    <row r="393" spans="1:5" ht="15" x14ac:dyDescent="0.25">
      <c r="A393" s="6" t="s">
        <v>64</v>
      </c>
      <c r="B393" s="52"/>
      <c r="C393" s="52"/>
      <c r="E393" s="52"/>
    </row>
    <row r="394" spans="1:5" ht="15" x14ac:dyDescent="0.25">
      <c r="A394" s="6"/>
    </row>
  </sheetData>
  <hyperlinks>
    <hyperlink ref="A375" r:id="rId1" xr:uid="{00000000-0004-0000-1400-000000000000}"/>
  </hyperlinks>
  <pageMargins left="0.7" right="0.7" top="0.75" bottom="0.75" header="0.3" footer="0.3"/>
  <pageSetup fitToHeight="0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3">
    <pageSetUpPr fitToPage="1"/>
  </sheetPr>
  <dimension ref="A2:I191"/>
  <sheetViews>
    <sheetView zoomScale="90" zoomScaleNormal="90" workbookViewId="0">
      <pane xSplit="1" ySplit="6" topLeftCell="B7" activePane="bottomRight" state="frozen"/>
      <selection activeCell="B45" sqref="B45"/>
      <selection pane="topRight" activeCell="B45" sqref="B45"/>
      <selection pane="bottomLeft" activeCell="B45" sqref="B45"/>
      <selection pane="bottomRight" activeCell="P56" sqref="P56"/>
    </sheetView>
  </sheetViews>
  <sheetFormatPr defaultRowHeight="14.25" x14ac:dyDescent="0.2"/>
  <cols>
    <col min="1" max="1" width="18.7109375" style="3" customWidth="1"/>
    <col min="2" max="2" width="17" style="3" customWidth="1"/>
    <col min="3" max="3" width="18.7109375" style="3" customWidth="1"/>
    <col min="4" max="4" width="18.7109375" style="112" customWidth="1"/>
    <col min="5" max="6" width="18.7109375" style="3" customWidth="1"/>
    <col min="7" max="7" width="18.7109375" style="101" customWidth="1"/>
    <col min="8" max="8" width="18.7109375" style="96" customWidth="1"/>
    <col min="9" max="9" width="7.85546875" style="3" customWidth="1"/>
    <col min="10" max="22" width="9.140625" style="3" customWidth="1"/>
    <col min="23" max="16384" width="9.140625" style="3"/>
  </cols>
  <sheetData>
    <row r="2" spans="1:9" ht="15" x14ac:dyDescent="0.25">
      <c r="A2" s="6" t="s">
        <v>822</v>
      </c>
    </row>
    <row r="3" spans="1:9" ht="15" customHeight="1" x14ac:dyDescent="0.2">
      <c r="A3" s="556" t="s">
        <v>49</v>
      </c>
      <c r="B3" s="554" t="s">
        <v>83</v>
      </c>
      <c r="C3" s="554"/>
      <c r="D3" s="554"/>
      <c r="E3" s="554"/>
      <c r="F3" s="554"/>
      <c r="G3" s="560" t="s">
        <v>71</v>
      </c>
      <c r="H3" s="566" t="s">
        <v>84</v>
      </c>
    </row>
    <row r="4" spans="1:9" ht="60" customHeight="1" x14ac:dyDescent="0.2">
      <c r="A4" s="557"/>
      <c r="B4" s="14" t="s">
        <v>86</v>
      </c>
      <c r="C4" s="14" t="s">
        <v>87</v>
      </c>
      <c r="D4" s="103" t="s">
        <v>52</v>
      </c>
      <c r="E4" s="14" t="s">
        <v>51</v>
      </c>
      <c r="F4" s="14" t="s">
        <v>88</v>
      </c>
      <c r="G4" s="560"/>
      <c r="H4" s="566"/>
    </row>
    <row r="5" spans="1:9" ht="15" x14ac:dyDescent="0.2">
      <c r="A5" s="15" t="s">
        <v>54</v>
      </c>
      <c r="B5" s="15" t="s">
        <v>81</v>
      </c>
      <c r="C5" s="15" t="s">
        <v>81</v>
      </c>
      <c r="D5" s="104" t="s">
        <v>81</v>
      </c>
      <c r="E5" s="15" t="s">
        <v>81</v>
      </c>
      <c r="F5" s="15" t="s">
        <v>81</v>
      </c>
      <c r="G5" s="188" t="s">
        <v>81</v>
      </c>
      <c r="H5" s="55" t="s">
        <v>81</v>
      </c>
    </row>
    <row r="6" spans="1:9" ht="15" x14ac:dyDescent="0.2">
      <c r="A6" s="15" t="s">
        <v>57</v>
      </c>
      <c r="B6" s="15" t="s">
        <v>61</v>
      </c>
      <c r="C6" s="15" t="s">
        <v>89</v>
      </c>
      <c r="D6" s="104" t="s">
        <v>60</v>
      </c>
      <c r="E6" s="15" t="s">
        <v>59</v>
      </c>
      <c r="F6" s="15" t="s">
        <v>90</v>
      </c>
      <c r="G6" s="188" t="s">
        <v>62</v>
      </c>
      <c r="H6" s="55" t="s">
        <v>61</v>
      </c>
    </row>
    <row r="7" spans="1:9" ht="15" customHeight="1" x14ac:dyDescent="0.2">
      <c r="A7" s="166">
        <v>42738</v>
      </c>
      <c r="B7" s="362"/>
      <c r="C7" s="362"/>
      <c r="D7" s="362"/>
      <c r="E7" s="362"/>
      <c r="F7" s="362"/>
      <c r="G7" s="362"/>
      <c r="H7" s="362"/>
      <c r="I7" s="36"/>
    </row>
    <row r="8" spans="1:9" x14ac:dyDescent="0.2">
      <c r="A8" s="239">
        <v>42747</v>
      </c>
      <c r="B8" s="174">
        <v>8.68</v>
      </c>
      <c r="C8" s="175">
        <v>7.2</v>
      </c>
      <c r="D8" s="120">
        <v>1720</v>
      </c>
      <c r="E8" s="175">
        <v>13.25</v>
      </c>
      <c r="F8" s="174">
        <v>30.9</v>
      </c>
      <c r="G8" s="175">
        <v>0.58299999999999996</v>
      </c>
      <c r="H8" s="174">
        <v>1.3</v>
      </c>
      <c r="I8" s="37"/>
    </row>
    <row r="9" spans="1:9" ht="15" customHeight="1" x14ac:dyDescent="0.2">
      <c r="A9" s="156">
        <v>42754</v>
      </c>
      <c r="B9" s="327"/>
      <c r="C9" s="327"/>
      <c r="D9" s="327"/>
      <c r="E9" s="327"/>
      <c r="F9" s="327"/>
      <c r="G9" s="327"/>
      <c r="H9" s="327"/>
      <c r="I9" s="37"/>
    </row>
    <row r="10" spans="1:9" x14ac:dyDescent="0.2">
      <c r="A10" s="156">
        <v>42761</v>
      </c>
      <c r="B10" s="174">
        <v>10.73</v>
      </c>
      <c r="C10" s="175">
        <v>8.02</v>
      </c>
      <c r="D10" s="120">
        <v>1403</v>
      </c>
      <c r="E10" s="175">
        <v>12.8</v>
      </c>
      <c r="F10" s="174">
        <v>18.2</v>
      </c>
      <c r="G10" s="175">
        <v>0.55400000000000005</v>
      </c>
      <c r="H10" s="174">
        <v>1.5</v>
      </c>
      <c r="I10" s="37"/>
    </row>
    <row r="11" spans="1:9" x14ac:dyDescent="0.2">
      <c r="A11" s="156">
        <v>42768</v>
      </c>
      <c r="B11" s="174">
        <v>9.6199999999999992</v>
      </c>
      <c r="C11" s="175">
        <v>7.45</v>
      </c>
      <c r="D11" s="120">
        <v>2292</v>
      </c>
      <c r="E11" s="175">
        <v>12.58</v>
      </c>
      <c r="F11" s="174">
        <v>19.399999999999999</v>
      </c>
      <c r="G11" s="175" t="s">
        <v>186</v>
      </c>
      <c r="H11" s="174">
        <v>1.2</v>
      </c>
      <c r="I11" s="37"/>
    </row>
    <row r="12" spans="1:9" x14ac:dyDescent="0.2">
      <c r="A12" s="156">
        <v>42775</v>
      </c>
      <c r="B12" s="174">
        <v>4.67</v>
      </c>
      <c r="C12" s="175">
        <v>7.05</v>
      </c>
      <c r="D12" s="120">
        <v>1666</v>
      </c>
      <c r="E12" s="175">
        <v>15.14</v>
      </c>
      <c r="F12" s="174">
        <v>16.2</v>
      </c>
      <c r="G12" s="175">
        <v>0.69599999999999995</v>
      </c>
      <c r="H12" s="174">
        <v>1.1000000000000001</v>
      </c>
      <c r="I12" s="37"/>
    </row>
    <row r="13" spans="1:9" ht="15" customHeight="1" x14ac:dyDescent="0.2">
      <c r="A13" s="156">
        <v>42783</v>
      </c>
      <c r="B13" s="327"/>
      <c r="C13" s="327"/>
      <c r="D13" s="327"/>
      <c r="E13" s="327"/>
      <c r="F13" s="327"/>
      <c r="G13" s="175">
        <v>0.76100000000000001</v>
      </c>
      <c r="H13" s="174">
        <v>1.2</v>
      </c>
      <c r="I13" s="37"/>
    </row>
    <row r="14" spans="1:9" ht="15" customHeight="1" x14ac:dyDescent="0.2">
      <c r="A14" s="156">
        <v>42789</v>
      </c>
      <c r="B14" s="174">
        <v>7.6</v>
      </c>
      <c r="C14" s="174">
        <v>7.3</v>
      </c>
      <c r="D14" s="506">
        <v>1500</v>
      </c>
      <c r="E14" s="174">
        <v>16.18</v>
      </c>
      <c r="F14" s="174">
        <v>28.2</v>
      </c>
      <c r="G14" s="175" t="s">
        <v>465</v>
      </c>
      <c r="H14" s="174">
        <v>1.2</v>
      </c>
      <c r="I14" s="37"/>
    </row>
    <row r="15" spans="1:9" x14ac:dyDescent="0.2">
      <c r="A15" s="156">
        <v>42797</v>
      </c>
      <c r="B15" s="72">
        <v>7.9</v>
      </c>
      <c r="C15" s="207">
        <v>7.22</v>
      </c>
      <c r="D15" s="108">
        <v>1405</v>
      </c>
      <c r="E15" s="207">
        <v>14.36</v>
      </c>
      <c r="F15" s="72">
        <v>12.2</v>
      </c>
      <c r="G15" s="508"/>
      <c r="H15" s="356"/>
      <c r="I15" s="37"/>
    </row>
    <row r="16" spans="1:9" x14ac:dyDescent="0.2">
      <c r="A16" s="156">
        <v>42804</v>
      </c>
      <c r="B16" s="72">
        <v>11.72</v>
      </c>
      <c r="C16" s="207">
        <v>7.83</v>
      </c>
      <c r="D16" s="108">
        <v>1326</v>
      </c>
      <c r="E16" s="207">
        <v>16.66</v>
      </c>
      <c r="F16" s="72">
        <v>19.600000000000001</v>
      </c>
      <c r="G16" s="175">
        <v>0.50900000000000001</v>
      </c>
      <c r="H16" s="174">
        <v>0.81</v>
      </c>
      <c r="I16" s="37"/>
    </row>
    <row r="17" spans="1:9" x14ac:dyDescent="0.2">
      <c r="A17" s="156">
        <v>42809</v>
      </c>
      <c r="B17" s="72">
        <v>7.06</v>
      </c>
      <c r="C17" s="207">
        <v>7.09</v>
      </c>
      <c r="D17" s="108">
        <v>1494</v>
      </c>
      <c r="E17" s="207">
        <v>21.4</v>
      </c>
      <c r="F17" s="72">
        <v>10.5</v>
      </c>
      <c r="G17" s="175" t="s">
        <v>186</v>
      </c>
      <c r="H17" s="174">
        <v>0.95</v>
      </c>
      <c r="I17" s="37"/>
    </row>
    <row r="18" spans="1:9" x14ac:dyDescent="0.2">
      <c r="A18" s="156">
        <v>42817</v>
      </c>
      <c r="B18" s="327"/>
      <c r="C18" s="327"/>
      <c r="D18" s="327"/>
      <c r="E18" s="327"/>
      <c r="F18" s="327"/>
      <c r="G18" s="327"/>
      <c r="H18" s="327"/>
      <c r="I18" s="37"/>
    </row>
    <row r="19" spans="1:9" x14ac:dyDescent="0.2">
      <c r="A19" s="156">
        <v>42824</v>
      </c>
      <c r="B19" s="174">
        <v>6.6</v>
      </c>
      <c r="C19" s="174">
        <v>7.6</v>
      </c>
      <c r="D19" s="120">
        <v>1550</v>
      </c>
      <c r="E19" s="174">
        <v>18</v>
      </c>
      <c r="F19" s="174">
        <v>17.5</v>
      </c>
      <c r="G19" s="175" t="s">
        <v>186</v>
      </c>
      <c r="H19" s="174">
        <v>0.75</v>
      </c>
      <c r="I19" s="37"/>
    </row>
    <row r="20" spans="1:9" x14ac:dyDescent="0.2">
      <c r="A20" s="37">
        <v>42832</v>
      </c>
      <c r="B20" s="325"/>
      <c r="C20" s="325"/>
      <c r="D20" s="325"/>
      <c r="E20" s="325"/>
      <c r="F20" s="325"/>
      <c r="G20" s="356"/>
      <c r="H20" s="356"/>
      <c r="I20" s="37"/>
    </row>
    <row r="21" spans="1:9" x14ac:dyDescent="0.2">
      <c r="A21" s="156">
        <v>42839</v>
      </c>
      <c r="B21" s="174">
        <v>7.53</v>
      </c>
      <c r="C21" s="175">
        <v>6.62</v>
      </c>
      <c r="D21" s="120">
        <v>1615</v>
      </c>
      <c r="E21" s="175">
        <v>16.670000000000002</v>
      </c>
      <c r="F21" s="174">
        <v>25.2</v>
      </c>
      <c r="G21" s="175" t="s">
        <v>186</v>
      </c>
      <c r="H21" s="174">
        <v>0.78</v>
      </c>
      <c r="I21" s="156"/>
    </row>
    <row r="22" spans="1:9" x14ac:dyDescent="0.2">
      <c r="A22" s="156">
        <v>42846</v>
      </c>
      <c r="B22" s="174">
        <v>6.91</v>
      </c>
      <c r="C22" s="175">
        <v>6.72</v>
      </c>
      <c r="D22" s="120">
        <v>1246</v>
      </c>
      <c r="E22" s="175">
        <v>18.82</v>
      </c>
      <c r="F22" s="174">
        <v>29.9</v>
      </c>
      <c r="G22" s="175" t="s">
        <v>186</v>
      </c>
      <c r="H22" s="174">
        <v>0.72</v>
      </c>
      <c r="I22" s="156"/>
    </row>
    <row r="23" spans="1:9" x14ac:dyDescent="0.2">
      <c r="A23" s="156">
        <v>42851</v>
      </c>
      <c r="B23" s="174">
        <v>8.92</v>
      </c>
      <c r="C23" s="175">
        <v>7.9</v>
      </c>
      <c r="D23" s="120">
        <v>1428</v>
      </c>
      <c r="E23" s="175">
        <v>18.93</v>
      </c>
      <c r="F23" s="174">
        <v>34.299999999999997</v>
      </c>
      <c r="G23" s="175">
        <v>0.41899999999999998</v>
      </c>
      <c r="H23" s="174">
        <v>0.67</v>
      </c>
      <c r="I23" s="156"/>
    </row>
    <row r="24" spans="1:9" x14ac:dyDescent="0.2">
      <c r="A24" s="239">
        <v>42859</v>
      </c>
      <c r="B24" s="174">
        <v>5.97</v>
      </c>
      <c r="C24" s="175">
        <v>6.98</v>
      </c>
      <c r="D24" s="120">
        <v>1220</v>
      </c>
      <c r="E24" s="175">
        <v>25.66</v>
      </c>
      <c r="F24" s="174">
        <v>34.700000000000003</v>
      </c>
      <c r="G24" s="175">
        <v>0.40699999999999997</v>
      </c>
      <c r="H24" s="174">
        <v>0.59</v>
      </c>
      <c r="I24" s="156"/>
    </row>
    <row r="25" spans="1:9" x14ac:dyDescent="0.2">
      <c r="A25" s="156">
        <v>42867</v>
      </c>
      <c r="B25" s="174">
        <v>8.65</v>
      </c>
      <c r="C25" s="175">
        <v>6.63</v>
      </c>
      <c r="D25" s="120">
        <v>980</v>
      </c>
      <c r="E25" s="175">
        <v>19.760000000000002</v>
      </c>
      <c r="F25" s="174">
        <v>68.3</v>
      </c>
      <c r="G25" s="175" t="s">
        <v>186</v>
      </c>
      <c r="H25" s="174">
        <v>0.44</v>
      </c>
      <c r="I25" s="156"/>
    </row>
    <row r="26" spans="1:9" x14ac:dyDescent="0.2">
      <c r="A26" s="156">
        <v>42873</v>
      </c>
      <c r="B26" s="174">
        <v>6.79</v>
      </c>
      <c r="C26" s="175">
        <v>7.11</v>
      </c>
      <c r="D26" s="120">
        <v>1065</v>
      </c>
      <c r="E26" s="175">
        <v>18.32</v>
      </c>
      <c r="F26" s="174">
        <v>80.8</v>
      </c>
      <c r="G26" s="175" t="s">
        <v>186</v>
      </c>
      <c r="H26" s="174">
        <v>0.47</v>
      </c>
      <c r="I26" s="156"/>
    </row>
    <row r="27" spans="1:9" x14ac:dyDescent="0.2">
      <c r="A27" s="156">
        <v>42880</v>
      </c>
      <c r="B27" s="174">
        <v>5.18</v>
      </c>
      <c r="C27" s="175">
        <v>7.56</v>
      </c>
      <c r="D27" s="120">
        <v>1170</v>
      </c>
      <c r="E27" s="175">
        <v>23.6</v>
      </c>
      <c r="F27" s="174">
        <v>118</v>
      </c>
      <c r="G27" s="175" t="s">
        <v>186</v>
      </c>
      <c r="H27" s="174">
        <v>0.41</v>
      </c>
      <c r="I27" s="156"/>
    </row>
    <row r="28" spans="1:9" x14ac:dyDescent="0.2">
      <c r="A28" s="156">
        <v>42887</v>
      </c>
      <c r="B28" s="174">
        <v>7</v>
      </c>
      <c r="C28" s="175">
        <v>5.2</v>
      </c>
      <c r="D28" s="120">
        <v>876</v>
      </c>
      <c r="E28" s="175">
        <v>24</v>
      </c>
      <c r="F28" s="174">
        <v>102</v>
      </c>
      <c r="G28" s="175" t="s">
        <v>186</v>
      </c>
      <c r="H28" s="174">
        <v>0.3</v>
      </c>
      <c r="I28" s="156"/>
    </row>
    <row r="29" spans="1:9" x14ac:dyDescent="0.2">
      <c r="A29" s="156">
        <v>42895</v>
      </c>
      <c r="B29" s="174">
        <v>3.5</v>
      </c>
      <c r="C29" s="175">
        <v>6.1</v>
      </c>
      <c r="D29" s="120">
        <v>1361</v>
      </c>
      <c r="E29" s="175">
        <v>21.6</v>
      </c>
      <c r="F29" s="174">
        <v>58.7</v>
      </c>
      <c r="G29" s="175" t="s">
        <v>186</v>
      </c>
      <c r="H29" s="174">
        <v>0.53</v>
      </c>
      <c r="I29" s="156"/>
    </row>
    <row r="30" spans="1:9" x14ac:dyDescent="0.2">
      <c r="A30" s="156">
        <v>42899</v>
      </c>
      <c r="B30" s="174">
        <v>9.1</v>
      </c>
      <c r="C30" s="175">
        <v>7.3</v>
      </c>
      <c r="D30" s="120">
        <v>922</v>
      </c>
      <c r="E30" s="175">
        <v>20.5</v>
      </c>
      <c r="F30" s="174">
        <v>59.9</v>
      </c>
      <c r="G30" s="175" t="s">
        <v>186</v>
      </c>
      <c r="H30" s="174">
        <v>0.34</v>
      </c>
      <c r="I30" s="156"/>
    </row>
    <row r="31" spans="1:9" x14ac:dyDescent="0.2">
      <c r="A31" s="156">
        <v>42906</v>
      </c>
      <c r="B31" s="174">
        <v>5.6</v>
      </c>
      <c r="C31" s="175">
        <v>7.2</v>
      </c>
      <c r="D31" s="120">
        <v>827</v>
      </c>
      <c r="E31" s="175">
        <v>28.6</v>
      </c>
      <c r="F31" s="174">
        <v>62.7</v>
      </c>
      <c r="G31" s="175" t="s">
        <v>186</v>
      </c>
      <c r="H31" s="174">
        <v>0.3</v>
      </c>
      <c r="I31" s="37"/>
    </row>
    <row r="32" spans="1:9" x14ac:dyDescent="0.2">
      <c r="A32" s="156">
        <v>42913</v>
      </c>
      <c r="B32" s="174">
        <v>6.9</v>
      </c>
      <c r="C32" s="175">
        <v>7</v>
      </c>
      <c r="D32" s="120">
        <v>814</v>
      </c>
      <c r="E32" s="175">
        <v>25</v>
      </c>
      <c r="F32" s="174">
        <v>54.1</v>
      </c>
      <c r="G32" s="175" t="s">
        <v>186</v>
      </c>
      <c r="H32" s="174">
        <v>0.24</v>
      </c>
      <c r="I32" s="37"/>
    </row>
    <row r="33" spans="1:9" x14ac:dyDescent="0.2">
      <c r="A33" s="156">
        <v>42921</v>
      </c>
      <c r="B33" s="174">
        <v>7.1</v>
      </c>
      <c r="C33" s="175">
        <v>7.4</v>
      </c>
      <c r="D33" s="120">
        <v>628</v>
      </c>
      <c r="E33" s="175">
        <v>25.8</v>
      </c>
      <c r="F33" s="174">
        <v>133</v>
      </c>
      <c r="G33" s="175" t="s">
        <v>186</v>
      </c>
      <c r="H33" s="174">
        <v>0.24</v>
      </c>
      <c r="I33" s="37"/>
    </row>
    <row r="34" spans="1:9" x14ac:dyDescent="0.2">
      <c r="A34" s="156">
        <v>42928</v>
      </c>
      <c r="B34" s="174">
        <v>6.3</v>
      </c>
      <c r="C34" s="175">
        <v>6.8</v>
      </c>
      <c r="D34" s="120">
        <v>589</v>
      </c>
      <c r="E34" s="175">
        <v>25.6</v>
      </c>
      <c r="F34" s="174">
        <v>120</v>
      </c>
      <c r="G34" s="175" t="s">
        <v>186</v>
      </c>
      <c r="H34" s="174">
        <v>0.26</v>
      </c>
      <c r="I34" s="37"/>
    </row>
    <row r="35" spans="1:9" s="52" customFormat="1" x14ac:dyDescent="0.2">
      <c r="A35" s="156">
        <v>42934</v>
      </c>
      <c r="B35" s="174">
        <v>8.1999999999999993</v>
      </c>
      <c r="C35" s="175">
        <v>6.6</v>
      </c>
      <c r="D35" s="120">
        <v>647</v>
      </c>
      <c r="E35" s="175">
        <v>25.6</v>
      </c>
      <c r="F35" s="174">
        <v>130</v>
      </c>
      <c r="G35" s="175" t="s">
        <v>186</v>
      </c>
      <c r="H35" s="174">
        <v>0.26</v>
      </c>
      <c r="I35" s="37"/>
    </row>
    <row r="36" spans="1:9" x14ac:dyDescent="0.2">
      <c r="A36" s="156">
        <v>42943</v>
      </c>
      <c r="B36" s="174">
        <v>7.7</v>
      </c>
      <c r="C36" s="175">
        <v>6.3</v>
      </c>
      <c r="D36" s="120">
        <v>815</v>
      </c>
      <c r="E36" s="175">
        <v>24.7</v>
      </c>
      <c r="F36" s="174">
        <v>126</v>
      </c>
      <c r="G36" s="175" t="s">
        <v>186</v>
      </c>
      <c r="H36" s="174">
        <v>0.37</v>
      </c>
      <c r="I36" s="37"/>
    </row>
    <row r="37" spans="1:9" x14ac:dyDescent="0.2">
      <c r="A37" s="156">
        <v>42948</v>
      </c>
      <c r="B37" s="174">
        <v>6.1</v>
      </c>
      <c r="C37" s="175">
        <v>7</v>
      </c>
      <c r="D37" s="120">
        <v>638</v>
      </c>
      <c r="E37" s="175">
        <v>25.6</v>
      </c>
      <c r="F37" s="174">
        <v>72.7</v>
      </c>
      <c r="G37" s="175" t="s">
        <v>186</v>
      </c>
      <c r="H37" s="174">
        <v>0.27</v>
      </c>
      <c r="I37" s="37"/>
    </row>
    <row r="38" spans="1:9" x14ac:dyDescent="0.2">
      <c r="A38" s="156">
        <v>42955</v>
      </c>
      <c r="B38" s="174">
        <v>8.8000000000000007</v>
      </c>
      <c r="C38" s="175">
        <v>6.6</v>
      </c>
      <c r="D38" s="120">
        <v>579</v>
      </c>
      <c r="E38" s="175">
        <v>24.5</v>
      </c>
      <c r="F38" s="174">
        <v>118</v>
      </c>
      <c r="G38" s="175" t="s">
        <v>186</v>
      </c>
      <c r="H38" s="174">
        <v>0.28999999999999998</v>
      </c>
      <c r="I38" s="37"/>
    </row>
    <row r="39" spans="1:9" x14ac:dyDescent="0.2">
      <c r="A39" s="156">
        <v>42962</v>
      </c>
      <c r="B39" s="174">
        <v>5.9</v>
      </c>
      <c r="C39" s="175">
        <v>6.6</v>
      </c>
      <c r="D39" s="120">
        <v>602</v>
      </c>
      <c r="E39" s="175">
        <v>23.1</v>
      </c>
      <c r="F39" s="174">
        <v>100</v>
      </c>
      <c r="G39" s="175" t="s">
        <v>186</v>
      </c>
      <c r="H39" s="174">
        <v>0.28000000000000003</v>
      </c>
      <c r="I39" s="37"/>
    </row>
    <row r="40" spans="1:9" x14ac:dyDescent="0.2">
      <c r="A40" s="156">
        <v>42971</v>
      </c>
      <c r="B40" s="356"/>
      <c r="C40" s="175">
        <v>7</v>
      </c>
      <c r="D40" s="120">
        <v>595</v>
      </c>
      <c r="E40" s="175">
        <v>24.5</v>
      </c>
      <c r="F40" s="356"/>
      <c r="G40" s="175" t="s">
        <v>186</v>
      </c>
      <c r="H40" s="174">
        <v>0.25</v>
      </c>
      <c r="I40" s="37"/>
    </row>
    <row r="41" spans="1:9" x14ac:dyDescent="0.2">
      <c r="A41" s="156">
        <v>42979</v>
      </c>
      <c r="B41" s="174">
        <v>9.4</v>
      </c>
      <c r="C41" s="175">
        <v>7.1</v>
      </c>
      <c r="D41" s="120">
        <v>724</v>
      </c>
      <c r="E41" s="175">
        <v>25</v>
      </c>
      <c r="F41" s="174">
        <v>90.7</v>
      </c>
      <c r="G41" s="175">
        <v>0.42799999999999999</v>
      </c>
      <c r="H41" s="174">
        <v>0.3</v>
      </c>
      <c r="I41" s="37"/>
    </row>
    <row r="42" spans="1:9" x14ac:dyDescent="0.2">
      <c r="A42" s="156">
        <v>42986</v>
      </c>
      <c r="B42" s="174">
        <v>10.4</v>
      </c>
      <c r="C42" s="175">
        <v>6.9</v>
      </c>
      <c r="D42" s="120">
        <v>895</v>
      </c>
      <c r="E42" s="175">
        <v>23.3</v>
      </c>
      <c r="F42" s="174">
        <v>106</v>
      </c>
      <c r="G42" s="175" t="s">
        <v>186</v>
      </c>
      <c r="H42" s="174">
        <v>0.39</v>
      </c>
      <c r="I42" s="37"/>
    </row>
    <row r="43" spans="1:9" x14ac:dyDescent="0.2">
      <c r="A43" s="156">
        <v>42993</v>
      </c>
      <c r="B43" s="379"/>
      <c r="C43" s="175">
        <v>7.9</v>
      </c>
      <c r="D43" s="120">
        <v>965</v>
      </c>
      <c r="E43" s="175">
        <v>22.5</v>
      </c>
      <c r="F43" s="174">
        <v>71.599999999999994</v>
      </c>
      <c r="G43" s="175" t="s">
        <v>186</v>
      </c>
      <c r="H43" s="174">
        <v>0.42</v>
      </c>
      <c r="I43" s="37"/>
    </row>
    <row r="44" spans="1:9" s="52" customFormat="1" x14ac:dyDescent="0.2">
      <c r="A44" s="156">
        <v>43000</v>
      </c>
      <c r="B44" s="174">
        <v>11.5</v>
      </c>
      <c r="C44" s="175">
        <v>8.09</v>
      </c>
      <c r="D44" s="120">
        <v>871</v>
      </c>
      <c r="E44" s="175">
        <v>20.18</v>
      </c>
      <c r="F44" s="174">
        <v>66.599999999999994</v>
      </c>
      <c r="G44" s="175" t="s">
        <v>485</v>
      </c>
      <c r="H44" s="174">
        <v>0.41</v>
      </c>
      <c r="I44" s="37"/>
    </row>
    <row r="45" spans="1:9" s="52" customFormat="1" x14ac:dyDescent="0.2">
      <c r="A45" s="156">
        <v>43004</v>
      </c>
      <c r="B45" s="356"/>
      <c r="C45" s="356"/>
      <c r="D45" s="356"/>
      <c r="E45" s="356"/>
      <c r="F45" s="356"/>
      <c r="G45" s="356"/>
      <c r="H45" s="356"/>
      <c r="I45" s="132"/>
    </row>
    <row r="46" spans="1:9" s="52" customFormat="1" x14ac:dyDescent="0.2">
      <c r="A46" s="156">
        <v>43014</v>
      </c>
      <c r="B46" s="174">
        <v>6.6</v>
      </c>
      <c r="C46" s="175">
        <v>7.9</v>
      </c>
      <c r="D46" s="120">
        <v>750</v>
      </c>
      <c r="E46" s="175">
        <v>20.100000000000001</v>
      </c>
      <c r="F46" s="174">
        <v>58.2</v>
      </c>
      <c r="G46" s="175" t="s">
        <v>186</v>
      </c>
      <c r="H46" s="174">
        <v>0.32</v>
      </c>
      <c r="I46" s="37"/>
    </row>
    <row r="47" spans="1:9" x14ac:dyDescent="0.2">
      <c r="A47" s="156">
        <v>43021</v>
      </c>
      <c r="B47" s="174">
        <v>0</v>
      </c>
      <c r="C47" s="175">
        <v>7.8</v>
      </c>
      <c r="D47" s="120">
        <v>760</v>
      </c>
      <c r="E47" s="175">
        <v>17.5</v>
      </c>
      <c r="F47" s="174">
        <v>58.6</v>
      </c>
      <c r="G47" s="175" t="s">
        <v>186</v>
      </c>
      <c r="H47" s="174">
        <v>0.37</v>
      </c>
      <c r="I47" s="37"/>
    </row>
    <row r="48" spans="1:9" x14ac:dyDescent="0.2">
      <c r="A48" s="156">
        <v>43027</v>
      </c>
      <c r="B48" s="174">
        <v>12.1</v>
      </c>
      <c r="C48" s="175">
        <v>7.8</v>
      </c>
      <c r="D48" s="120">
        <v>824</v>
      </c>
      <c r="E48" s="175">
        <v>17.7</v>
      </c>
      <c r="F48" s="174">
        <v>69.5</v>
      </c>
      <c r="G48" s="175" t="s">
        <v>186</v>
      </c>
      <c r="H48" s="174">
        <v>0.45</v>
      </c>
    </row>
    <row r="49" spans="1:9" x14ac:dyDescent="0.2">
      <c r="A49" s="156">
        <v>43035</v>
      </c>
      <c r="B49" s="174">
        <v>6.7</v>
      </c>
      <c r="C49" s="174">
        <v>7.7</v>
      </c>
      <c r="D49" s="120">
        <v>792</v>
      </c>
      <c r="E49" s="175">
        <v>20</v>
      </c>
      <c r="F49" s="174">
        <v>57.1</v>
      </c>
      <c r="G49" s="175" t="s">
        <v>186</v>
      </c>
      <c r="H49" s="174">
        <v>0.43</v>
      </c>
    </row>
    <row r="50" spans="1:9" x14ac:dyDescent="0.2">
      <c r="A50" s="156">
        <v>43039</v>
      </c>
      <c r="B50" s="174">
        <v>11</v>
      </c>
      <c r="C50" s="174">
        <v>7</v>
      </c>
      <c r="D50" s="120">
        <v>837</v>
      </c>
      <c r="E50" s="175">
        <v>15.9</v>
      </c>
      <c r="F50" s="174">
        <v>59.3</v>
      </c>
      <c r="G50" s="175" t="s">
        <v>186</v>
      </c>
      <c r="H50" s="174">
        <v>0.44</v>
      </c>
      <c r="I50" s="303"/>
    </row>
    <row r="51" spans="1:9" x14ac:dyDescent="0.2">
      <c r="A51" s="156">
        <v>43046</v>
      </c>
      <c r="B51" s="174">
        <v>9.8000000000000007</v>
      </c>
      <c r="C51" s="175">
        <v>7.7</v>
      </c>
      <c r="D51" s="120">
        <v>1745</v>
      </c>
      <c r="E51" s="174">
        <v>14.6</v>
      </c>
      <c r="F51" s="174">
        <v>68.599999999999994</v>
      </c>
      <c r="G51" s="175">
        <v>0.622</v>
      </c>
      <c r="H51" s="174">
        <v>0.47</v>
      </c>
      <c r="I51" s="7"/>
    </row>
    <row r="52" spans="1:9" x14ac:dyDescent="0.2">
      <c r="A52" s="156">
        <v>43056</v>
      </c>
      <c r="B52" s="174">
        <v>10.8</v>
      </c>
      <c r="C52" s="175">
        <v>7.9</v>
      </c>
      <c r="D52" s="120">
        <v>1187</v>
      </c>
      <c r="E52" s="175">
        <v>16.3</v>
      </c>
      <c r="F52" s="174">
        <v>45.2</v>
      </c>
      <c r="G52" s="175" t="s">
        <v>186</v>
      </c>
      <c r="H52" s="174">
        <v>0.57999999999999996</v>
      </c>
      <c r="I52" s="7"/>
    </row>
    <row r="53" spans="1:9" x14ac:dyDescent="0.2">
      <c r="A53" s="156">
        <v>43061</v>
      </c>
      <c r="B53" s="174">
        <v>12.4</v>
      </c>
      <c r="C53" s="175">
        <v>8.1</v>
      </c>
      <c r="D53" s="120">
        <v>1056</v>
      </c>
      <c r="E53" s="175">
        <v>14.5</v>
      </c>
      <c r="F53" s="174">
        <v>45.9</v>
      </c>
      <c r="G53" s="175" t="s">
        <v>186</v>
      </c>
      <c r="H53" s="174">
        <v>0.56000000000000005</v>
      </c>
      <c r="I53" s="7"/>
    </row>
    <row r="54" spans="1:9" x14ac:dyDescent="0.2">
      <c r="A54" s="239">
        <f>+A53+7</f>
        <v>43068</v>
      </c>
      <c r="B54" s="356"/>
      <c r="C54" s="175">
        <v>7.9</v>
      </c>
      <c r="D54" s="120">
        <v>1197</v>
      </c>
      <c r="E54" s="175">
        <v>13</v>
      </c>
      <c r="F54" s="174">
        <v>37.4</v>
      </c>
      <c r="G54" s="175" t="s">
        <v>186</v>
      </c>
      <c r="H54" s="174">
        <v>0.61</v>
      </c>
      <c r="I54" s="7"/>
    </row>
    <row r="55" spans="1:9" s="52" customFormat="1" x14ac:dyDescent="0.2">
      <c r="A55" s="239">
        <v>43076</v>
      </c>
      <c r="B55" s="174">
        <v>14.6</v>
      </c>
      <c r="C55" s="175">
        <v>9.9</v>
      </c>
      <c r="D55" s="120">
        <v>1244</v>
      </c>
      <c r="E55" s="175">
        <v>8.1</v>
      </c>
      <c r="F55" s="174">
        <v>25.8</v>
      </c>
      <c r="G55" s="175" t="s">
        <v>186</v>
      </c>
      <c r="H55" s="174">
        <v>0.62</v>
      </c>
      <c r="I55" s="7"/>
    </row>
    <row r="56" spans="1:9" s="52" customFormat="1" x14ac:dyDescent="0.2">
      <c r="A56" s="239">
        <v>43084</v>
      </c>
      <c r="B56" s="349"/>
      <c r="C56" s="349"/>
      <c r="D56" s="349"/>
      <c r="E56" s="349"/>
      <c r="F56" s="349"/>
      <c r="G56" s="327"/>
      <c r="H56" s="357"/>
      <c r="I56" s="303"/>
    </row>
    <row r="57" spans="1:9" s="52" customFormat="1" x14ac:dyDescent="0.2">
      <c r="A57" s="239">
        <v>43090</v>
      </c>
      <c r="B57" s="174">
        <v>15.18</v>
      </c>
      <c r="C57" s="175">
        <v>8.15</v>
      </c>
      <c r="D57" s="120">
        <v>1400</v>
      </c>
      <c r="E57" s="175">
        <v>9.31</v>
      </c>
      <c r="F57" s="174">
        <v>17.3</v>
      </c>
      <c r="G57" s="175" t="s">
        <v>186</v>
      </c>
      <c r="H57" s="174">
        <v>0.7</v>
      </c>
    </row>
    <row r="58" spans="1:9" s="52" customFormat="1" x14ac:dyDescent="0.2">
      <c r="A58" s="354">
        <v>43096</v>
      </c>
      <c r="B58" s="182">
        <v>11.28</v>
      </c>
      <c r="C58" s="183">
        <v>8.1</v>
      </c>
      <c r="D58" s="184">
        <v>1301</v>
      </c>
      <c r="E58" s="183">
        <v>9.81</v>
      </c>
      <c r="F58" s="182">
        <v>37.4</v>
      </c>
      <c r="G58" s="183" t="s">
        <v>186</v>
      </c>
      <c r="H58" s="182">
        <v>0.63</v>
      </c>
    </row>
    <row r="59" spans="1:9" ht="15" x14ac:dyDescent="0.25">
      <c r="A59" s="6" t="s">
        <v>64</v>
      </c>
    </row>
    <row r="123" spans="3:6" x14ac:dyDescent="0.2">
      <c r="C123" s="3">
        <v>160.32291666666666</v>
      </c>
      <c r="E123" s="3">
        <v>23.510416666666668</v>
      </c>
      <c r="F123" s="3">
        <v>911.63541666666663</v>
      </c>
    </row>
    <row r="124" spans="3:6" x14ac:dyDescent="0.2">
      <c r="C124" s="3">
        <v>166.47916666666666</v>
      </c>
      <c r="E124" s="3">
        <v>23.979166666666657</v>
      </c>
      <c r="F124" s="3">
        <v>910.6875</v>
      </c>
    </row>
    <row r="125" spans="3:6" x14ac:dyDescent="0.2">
      <c r="C125" s="3">
        <v>170.73958333333334</v>
      </c>
      <c r="E125" s="3">
        <v>24.825000000000003</v>
      </c>
      <c r="F125" s="3">
        <v>893.76041666666663</v>
      </c>
    </row>
    <row r="126" spans="3:6" x14ac:dyDescent="0.2">
      <c r="C126" s="3">
        <v>167.05208333333334</v>
      </c>
      <c r="E126" s="3">
        <v>24.759375000000002</v>
      </c>
      <c r="F126" s="3">
        <v>894.66666666666663</v>
      </c>
    </row>
    <row r="127" spans="3:6" x14ac:dyDescent="0.2">
      <c r="C127" s="3">
        <v>157.30208333333334</v>
      </c>
      <c r="E127" s="3">
        <v>24.094791666666669</v>
      </c>
      <c r="F127" s="3">
        <v>901.02083333333337</v>
      </c>
    </row>
    <row r="128" spans="3:6" x14ac:dyDescent="0.2">
      <c r="C128" s="3">
        <v>149.88541666666666</v>
      </c>
      <c r="E128" s="3">
        <v>24.493750000000006</v>
      </c>
      <c r="F128" s="3">
        <v>937.54166666666663</v>
      </c>
    </row>
    <row r="129" spans="3:6" x14ac:dyDescent="0.2">
      <c r="C129" s="3">
        <v>148.375</v>
      </c>
      <c r="E129" s="3">
        <v>24.271875000000005</v>
      </c>
      <c r="F129" s="3">
        <v>977</v>
      </c>
    </row>
    <row r="130" spans="3:6" x14ac:dyDescent="0.2">
      <c r="C130" s="3">
        <v>145.39583333333334</v>
      </c>
      <c r="E130" s="3">
        <v>22.67291666666668</v>
      </c>
      <c r="F130" s="3">
        <v>1072.6041666666667</v>
      </c>
    </row>
    <row r="131" spans="3:6" x14ac:dyDescent="0.2">
      <c r="C131" s="3">
        <v>143.89583333333334</v>
      </c>
      <c r="E131" s="3">
        <v>22.011458333333334</v>
      </c>
      <c r="F131" s="3">
        <v>1303.6458333333333</v>
      </c>
    </row>
    <row r="132" spans="3:6" x14ac:dyDescent="0.2">
      <c r="C132" s="3">
        <v>145.25</v>
      </c>
      <c r="E132" s="3">
        <v>21.789583333333344</v>
      </c>
      <c r="F132" s="3">
        <v>1129.2708333333333</v>
      </c>
    </row>
    <row r="133" spans="3:6" x14ac:dyDescent="0.2">
      <c r="C133" s="3">
        <v>145.45833333333334</v>
      </c>
      <c r="E133" s="3">
        <v>20.86354166666667</v>
      </c>
      <c r="F133" s="3">
        <v>1061.4583333333333</v>
      </c>
    </row>
    <row r="134" spans="3:6" x14ac:dyDescent="0.2">
      <c r="C134" s="3">
        <v>146.29166666666666</v>
      </c>
      <c r="E134" s="3">
        <v>20.066666666666674</v>
      </c>
      <c r="F134" s="3">
        <v>1003.46875</v>
      </c>
    </row>
    <row r="135" spans="3:6" x14ac:dyDescent="0.2">
      <c r="C135" s="3">
        <v>151.72916666666666</v>
      </c>
      <c r="E135" s="3">
        <v>20.931250000000006</v>
      </c>
      <c r="F135" s="3">
        <v>939.82291666666663</v>
      </c>
    </row>
    <row r="136" spans="3:6" x14ac:dyDescent="0.2">
      <c r="C136" s="3">
        <v>158.13541666666666</v>
      </c>
      <c r="E136" s="3">
        <v>22.338541666666661</v>
      </c>
      <c r="F136" s="3">
        <v>896.375</v>
      </c>
    </row>
    <row r="137" spans="3:6" x14ac:dyDescent="0.2">
      <c r="C137" s="3">
        <v>161.64583333333334</v>
      </c>
      <c r="E137" s="3">
        <v>23.456250000000001</v>
      </c>
      <c r="F137" s="3">
        <v>822.89583333333337</v>
      </c>
    </row>
    <row r="138" spans="3:6" x14ac:dyDescent="0.2">
      <c r="C138" s="3">
        <v>162.26041666666666</v>
      </c>
      <c r="E138" s="3">
        <v>24.403488372093026</v>
      </c>
      <c r="F138" s="3">
        <v>811.40697674418607</v>
      </c>
    </row>
    <row r="139" spans="3:6" x14ac:dyDescent="0.2">
      <c r="C139" s="3">
        <v>160.16666666666666</v>
      </c>
    </row>
    <row r="140" spans="3:6" x14ac:dyDescent="0.2">
      <c r="C140" s="3">
        <v>154.1875</v>
      </c>
    </row>
    <row r="141" spans="3:6" x14ac:dyDescent="0.2">
      <c r="C141" s="3">
        <v>151.45833333333334</v>
      </c>
    </row>
    <row r="142" spans="3:6" x14ac:dyDescent="0.2">
      <c r="C142" s="3">
        <v>150.35416666666666</v>
      </c>
    </row>
    <row r="143" spans="3:6" x14ac:dyDescent="0.2">
      <c r="C143" s="3">
        <v>148</v>
      </c>
    </row>
    <row r="144" spans="3:6" x14ac:dyDescent="0.2">
      <c r="C144" s="3">
        <v>144.78125</v>
      </c>
    </row>
    <row r="145" spans="3:6" x14ac:dyDescent="0.2">
      <c r="C145" s="3">
        <v>143</v>
      </c>
    </row>
    <row r="146" spans="3:6" x14ac:dyDescent="0.2">
      <c r="C146" s="3">
        <v>142.84375</v>
      </c>
    </row>
    <row r="147" spans="3:6" x14ac:dyDescent="0.2">
      <c r="C147" s="3">
        <v>142.8125</v>
      </c>
    </row>
    <row r="148" spans="3:6" x14ac:dyDescent="0.2">
      <c r="C148" s="3">
        <v>144.80208333333334</v>
      </c>
    </row>
    <row r="149" spans="3:6" x14ac:dyDescent="0.2">
      <c r="C149" s="3">
        <v>149.79166666666666</v>
      </c>
    </row>
    <row r="150" spans="3:6" x14ac:dyDescent="0.2">
      <c r="C150" s="3">
        <v>154.78125</v>
      </c>
      <c r="E150" s="3">
        <v>26.36470588235294</v>
      </c>
      <c r="F150" s="3">
        <v>724.88235294117646</v>
      </c>
    </row>
    <row r="151" spans="3:6" x14ac:dyDescent="0.2">
      <c r="C151" s="3">
        <v>167.1875</v>
      </c>
      <c r="E151" s="3">
        <v>25.614583333333329</v>
      </c>
      <c r="F151" s="3">
        <v>755.1875</v>
      </c>
    </row>
    <row r="152" spans="3:6" x14ac:dyDescent="0.2">
      <c r="C152" s="3">
        <v>169.71875</v>
      </c>
      <c r="E152" s="3">
        <v>25.590625000000006</v>
      </c>
      <c r="F152" s="3">
        <v>754.09375</v>
      </c>
    </row>
    <row r="153" spans="3:6" x14ac:dyDescent="0.2">
      <c r="C153" s="3">
        <v>174.28125</v>
      </c>
      <c r="E153" s="3">
        <v>25.522916666666664</v>
      </c>
      <c r="F153" s="3">
        <v>752.14583333333337</v>
      </c>
    </row>
    <row r="154" spans="3:6" x14ac:dyDescent="0.2">
      <c r="C154" s="3">
        <v>180.47916666666666</v>
      </c>
      <c r="E154" s="3">
        <v>25.487499999999994</v>
      </c>
      <c r="F154" s="3">
        <v>695.98958333333337</v>
      </c>
    </row>
    <row r="155" spans="3:6" x14ac:dyDescent="0.2">
      <c r="C155" s="3">
        <v>177.14583333333334</v>
      </c>
      <c r="E155" s="3">
        <v>25.691666666666674</v>
      </c>
      <c r="F155" s="3">
        <v>695.26041666666663</v>
      </c>
    </row>
    <row r="156" spans="3:6" x14ac:dyDescent="0.2">
      <c r="C156" s="3">
        <v>176.86458333333334</v>
      </c>
      <c r="E156" s="3">
        <v>26.15625</v>
      </c>
      <c r="F156" s="3">
        <v>652.85416666666663</v>
      </c>
    </row>
    <row r="157" spans="3:6" x14ac:dyDescent="0.2">
      <c r="C157" s="3">
        <v>161.08333333333334</v>
      </c>
      <c r="E157" s="3">
        <v>26.492708333333329</v>
      </c>
      <c r="F157" s="3">
        <v>628.60416666666663</v>
      </c>
    </row>
    <row r="158" spans="3:6" x14ac:dyDescent="0.2">
      <c r="C158" s="3">
        <v>141.32291666666666</v>
      </c>
      <c r="E158" s="3">
        <v>26.659375000000008</v>
      </c>
      <c r="F158" s="3">
        <v>686.71875</v>
      </c>
    </row>
    <row r="159" spans="3:6" x14ac:dyDescent="0.2">
      <c r="C159" s="3">
        <v>134.5</v>
      </c>
      <c r="E159" s="3">
        <v>26.932291666666668</v>
      </c>
      <c r="F159" s="3">
        <v>652.13541666666663</v>
      </c>
    </row>
    <row r="160" spans="3:6" x14ac:dyDescent="0.2">
      <c r="C160" s="3">
        <v>128.76041666666666</v>
      </c>
      <c r="E160" s="3">
        <v>27.178124999999998</v>
      </c>
      <c r="F160" s="3">
        <v>661.96875</v>
      </c>
    </row>
    <row r="161" spans="3:6" x14ac:dyDescent="0.2">
      <c r="C161" s="3">
        <v>115.72916666666667</v>
      </c>
      <c r="E161" s="3">
        <v>27.139583333333324</v>
      </c>
      <c r="F161" s="3">
        <v>774.19791666666663</v>
      </c>
    </row>
    <row r="162" spans="3:6" x14ac:dyDescent="0.2">
      <c r="C162" s="3">
        <v>108.32291666666667</v>
      </c>
      <c r="E162" s="3">
        <v>27.748958333333334</v>
      </c>
      <c r="F162" s="3">
        <v>900.19791666666663</v>
      </c>
    </row>
    <row r="163" spans="3:6" x14ac:dyDescent="0.2">
      <c r="C163" s="3">
        <v>115.71875</v>
      </c>
      <c r="E163" s="3">
        <v>27.545833333333324</v>
      </c>
      <c r="F163" s="3">
        <v>703.08333333333337</v>
      </c>
    </row>
    <row r="164" spans="3:6" x14ac:dyDescent="0.2">
      <c r="C164" s="3">
        <v>120.25</v>
      </c>
      <c r="E164" s="3">
        <v>26.664583333333329</v>
      </c>
      <c r="F164" s="3">
        <v>629.72413793103453</v>
      </c>
    </row>
    <row r="165" spans="3:6" x14ac:dyDescent="0.2">
      <c r="C165" s="3">
        <v>114.38541666666667</v>
      </c>
      <c r="E165" s="3">
        <v>26.780208333333338</v>
      </c>
      <c r="F165" s="3">
        <v>681.08333333333337</v>
      </c>
    </row>
    <row r="166" spans="3:6" x14ac:dyDescent="0.2">
      <c r="C166" s="3">
        <v>109.19791666666667</v>
      </c>
      <c r="E166" s="3">
        <v>27.047916666666669</v>
      </c>
      <c r="F166" s="3">
        <v>692.79166666666663</v>
      </c>
    </row>
    <row r="167" spans="3:6" x14ac:dyDescent="0.2">
      <c r="C167" s="3">
        <v>106</v>
      </c>
      <c r="E167" s="3">
        <v>26.756249999999994</v>
      </c>
      <c r="F167" s="3">
        <v>667.58333333333337</v>
      </c>
    </row>
    <row r="168" spans="3:6" x14ac:dyDescent="0.2">
      <c r="C168" s="3">
        <v>109.15625</v>
      </c>
      <c r="E168" s="3">
        <v>26.895833333333332</v>
      </c>
      <c r="F168" s="3">
        <v>612.53846153846155</v>
      </c>
    </row>
    <row r="169" spans="3:6" x14ac:dyDescent="0.2">
      <c r="C169" s="3">
        <v>109.41666666666667</v>
      </c>
      <c r="E169" s="3">
        <v>27.251041666666666</v>
      </c>
      <c r="F169" s="3">
        <v>615.71153846153845</v>
      </c>
    </row>
    <row r="170" spans="3:6" x14ac:dyDescent="0.2">
      <c r="C170" s="3">
        <v>111.91666666666667</v>
      </c>
      <c r="E170" s="3">
        <v>27.045833333333324</v>
      </c>
      <c r="F170" s="3">
        <v>613.83333333333337</v>
      </c>
    </row>
    <row r="171" spans="3:6" x14ac:dyDescent="0.2">
      <c r="C171" s="3">
        <v>112.82291666666667</v>
      </c>
      <c r="E171" s="3">
        <v>26.091666666666665</v>
      </c>
      <c r="F171" s="3">
        <v>605.16666666666663</v>
      </c>
    </row>
    <row r="172" spans="3:6" x14ac:dyDescent="0.2">
      <c r="C172" s="3">
        <v>101.79166666666664</v>
      </c>
      <c r="E172" s="3">
        <v>25.722916666666674</v>
      </c>
      <c r="F172" s="3">
        <v>627.01234567901236</v>
      </c>
    </row>
    <row r="173" spans="3:6" x14ac:dyDescent="0.2">
      <c r="C173" s="3">
        <v>84.045833333333306</v>
      </c>
      <c r="E173" s="3">
        <v>25.874999999999996</v>
      </c>
      <c r="F173" s="3">
        <v>691.03125</v>
      </c>
    </row>
    <row r="174" spans="3:6" x14ac:dyDescent="0.2">
      <c r="C174" s="3">
        <v>78.086458333333312</v>
      </c>
      <c r="E174" s="3">
        <v>26.193749999999994</v>
      </c>
      <c r="F174" s="3">
        <v>778.40625</v>
      </c>
    </row>
    <row r="175" spans="3:6" x14ac:dyDescent="0.2">
      <c r="C175" s="3">
        <v>88.302083333333329</v>
      </c>
      <c r="E175" s="3">
        <v>26.935416666666669</v>
      </c>
      <c r="F175" s="3">
        <v>684.82291666666663</v>
      </c>
    </row>
    <row r="176" spans="3:6" x14ac:dyDescent="0.2">
      <c r="C176" s="3">
        <v>99.403125000000003</v>
      </c>
      <c r="E176" s="3">
        <v>27.226041666666664</v>
      </c>
      <c r="F176" s="3">
        <v>608.18518518518522</v>
      </c>
    </row>
    <row r="177" spans="3:6" x14ac:dyDescent="0.2">
      <c r="C177" s="3">
        <v>106.42708333333333</v>
      </c>
      <c r="E177" s="3">
        <v>26.395833333333332</v>
      </c>
    </row>
    <row r="178" spans="3:6" x14ac:dyDescent="0.2">
      <c r="C178" s="3">
        <v>104.70625</v>
      </c>
      <c r="E178" s="3">
        <v>26.292708333333337</v>
      </c>
      <c r="F178" s="3">
        <v>602.85714285714289</v>
      </c>
    </row>
    <row r="179" spans="3:6" x14ac:dyDescent="0.2">
      <c r="C179" s="3">
        <v>90.005208333333371</v>
      </c>
      <c r="E179" s="3">
        <v>26.603125000000006</v>
      </c>
      <c r="F179" s="3">
        <v>669.5625</v>
      </c>
    </row>
    <row r="180" spans="3:6" x14ac:dyDescent="0.2">
      <c r="C180" s="3">
        <v>89.445833333333326</v>
      </c>
      <c r="E180" s="3">
        <v>27.202083333333338</v>
      </c>
      <c r="F180" s="3">
        <v>725.25</v>
      </c>
    </row>
    <row r="181" spans="3:6" x14ac:dyDescent="0.2">
      <c r="C181" s="3">
        <v>97.851041666666674</v>
      </c>
      <c r="E181" s="3">
        <v>27.149999999999995</v>
      </c>
      <c r="F181" s="3">
        <v>635.82291666666663</v>
      </c>
    </row>
    <row r="182" spans="3:6" x14ac:dyDescent="0.2">
      <c r="C182" s="3">
        <v>103.72916666666667</v>
      </c>
      <c r="E182" s="3">
        <v>26.835416666666671</v>
      </c>
      <c r="F182" s="3">
        <v>650.39583333333337</v>
      </c>
    </row>
    <row r="183" spans="3:6" x14ac:dyDescent="0.2">
      <c r="C183" s="3">
        <v>114.05208333333333</v>
      </c>
      <c r="E183" s="3">
        <v>26.711458333333326</v>
      </c>
      <c r="F183" s="3">
        <v>621.30208333333337</v>
      </c>
    </row>
    <row r="184" spans="3:6" x14ac:dyDescent="0.2">
      <c r="C184" s="3">
        <v>128.22916666666666</v>
      </c>
      <c r="E184" s="3">
        <v>26.857291666666683</v>
      </c>
    </row>
    <row r="185" spans="3:6" x14ac:dyDescent="0.2">
      <c r="C185" s="3">
        <v>139.5625</v>
      </c>
      <c r="E185" s="3">
        <v>28.036458333333353</v>
      </c>
    </row>
    <row r="186" spans="3:6" x14ac:dyDescent="0.2">
      <c r="C186" s="3">
        <v>133.375</v>
      </c>
      <c r="E186" s="3">
        <v>28.348958333333325</v>
      </c>
    </row>
    <row r="187" spans="3:6" x14ac:dyDescent="0.2">
      <c r="C187" s="3">
        <v>121.33333333333333</v>
      </c>
      <c r="E187" s="3">
        <v>27.051041666666666</v>
      </c>
    </row>
    <row r="188" spans="3:6" x14ac:dyDescent="0.2">
      <c r="C188" s="3">
        <v>109.76041666666667</v>
      </c>
      <c r="E188" s="3">
        <v>26.249999999999996</v>
      </c>
      <c r="F188" s="3">
        <v>614.88888888888891</v>
      </c>
    </row>
    <row r="189" spans="3:6" x14ac:dyDescent="0.2">
      <c r="C189" s="3">
        <v>98.758333333333326</v>
      </c>
      <c r="E189" s="3">
        <v>26.638541666666672</v>
      </c>
      <c r="F189" s="3">
        <v>643.73958333333337</v>
      </c>
    </row>
    <row r="190" spans="3:6" x14ac:dyDescent="0.2">
      <c r="C190" s="3">
        <v>103.18958333333335</v>
      </c>
      <c r="E190" s="3">
        <v>26.248958333333334</v>
      </c>
      <c r="F190" s="3">
        <v>625.66666666666663</v>
      </c>
    </row>
    <row r="191" spans="3:6" x14ac:dyDescent="0.2">
      <c r="C191" s="3">
        <v>112.80392156862744</v>
      </c>
    </row>
  </sheetData>
  <mergeCells count="4">
    <mergeCell ref="B3:F3"/>
    <mergeCell ref="G3:G4"/>
    <mergeCell ref="H3:H4"/>
    <mergeCell ref="A3:A4"/>
  </mergeCells>
  <pageMargins left="0.7" right="0.7" top="0.75" bottom="0.75" header="0.3" footer="0.3"/>
  <pageSetup scale="6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4"/>
  <dimension ref="A2:K146"/>
  <sheetViews>
    <sheetView zoomScale="90" zoomScaleNormal="90" workbookViewId="0">
      <pane xSplit="1" ySplit="6" topLeftCell="B130" activePane="bottomRight" state="frozen"/>
      <selection pane="topRight" activeCell="B1" sqref="B1"/>
      <selection pane="bottomLeft" activeCell="A7" sqref="A7"/>
      <selection pane="bottomRight" activeCell="L42" sqref="L42"/>
    </sheetView>
  </sheetViews>
  <sheetFormatPr defaultRowHeight="14.25" x14ac:dyDescent="0.2"/>
  <cols>
    <col min="1" max="1" width="21.7109375" style="76" customWidth="1"/>
    <col min="2" max="2" width="21.7109375" style="3" customWidth="1"/>
    <col min="3" max="3" width="21.7109375" style="112" customWidth="1"/>
    <col min="4" max="4" width="21.7109375" style="3" hidden="1" customWidth="1"/>
    <col min="5" max="5" width="21.7109375" style="3" customWidth="1"/>
    <col min="6" max="6" width="21.7109375" style="77" customWidth="1"/>
    <col min="7" max="7" width="11.28515625" style="77" bestFit="1" customWidth="1"/>
    <col min="8" max="8" width="11.28515625" style="154" bestFit="1" customWidth="1"/>
    <col min="9" max="11" width="9.140625" style="96"/>
    <col min="12" max="16384" width="9.140625" style="3"/>
  </cols>
  <sheetData>
    <row r="2" spans="1:11" ht="15" x14ac:dyDescent="0.25">
      <c r="A2" s="74" t="s">
        <v>109</v>
      </c>
    </row>
    <row r="3" spans="1:11" ht="15" x14ac:dyDescent="0.25">
      <c r="A3" s="74" t="s">
        <v>110</v>
      </c>
    </row>
    <row r="4" spans="1:11" ht="60" customHeight="1" x14ac:dyDescent="0.2">
      <c r="A4" s="208" t="s">
        <v>49</v>
      </c>
      <c r="B4" s="204" t="s">
        <v>105</v>
      </c>
      <c r="C4" s="210" t="s">
        <v>52</v>
      </c>
      <c r="D4" s="212" t="s">
        <v>51</v>
      </c>
      <c r="E4" s="204" t="s">
        <v>71</v>
      </c>
      <c r="F4" s="206" t="s">
        <v>208</v>
      </c>
      <c r="G4" s="215"/>
    </row>
    <row r="5" spans="1:11" ht="15" x14ac:dyDescent="0.2">
      <c r="A5" s="209" t="s">
        <v>54</v>
      </c>
      <c r="B5" s="15" t="s">
        <v>106</v>
      </c>
      <c r="C5" s="211" t="s">
        <v>81</v>
      </c>
      <c r="D5" s="205" t="s">
        <v>106</v>
      </c>
      <c r="E5" s="15" t="s">
        <v>81</v>
      </c>
      <c r="F5" s="55" t="s">
        <v>81</v>
      </c>
      <c r="G5" s="216"/>
    </row>
    <row r="6" spans="1:11" ht="15" x14ac:dyDescent="0.2">
      <c r="A6" s="209" t="s">
        <v>57</v>
      </c>
      <c r="B6" s="205" t="s">
        <v>58</v>
      </c>
      <c r="C6" s="214" t="s">
        <v>60</v>
      </c>
      <c r="D6" s="205" t="s">
        <v>59</v>
      </c>
      <c r="E6" s="205" t="s">
        <v>102</v>
      </c>
      <c r="F6" s="213" t="s">
        <v>61</v>
      </c>
      <c r="G6" s="289" t="s">
        <v>202</v>
      </c>
      <c r="H6" s="3"/>
      <c r="I6" s="3"/>
      <c r="J6" s="3"/>
      <c r="K6" s="3"/>
    </row>
    <row r="7" spans="1:11" x14ac:dyDescent="0.2">
      <c r="A7" s="132">
        <v>40729</v>
      </c>
      <c r="B7" s="17"/>
      <c r="C7" s="113">
        <v>133</v>
      </c>
      <c r="D7" s="25"/>
      <c r="E7" s="77" t="s">
        <v>182</v>
      </c>
      <c r="F7" s="63">
        <v>0.1</v>
      </c>
      <c r="G7" s="289" t="s">
        <v>694</v>
      </c>
      <c r="H7" s="3"/>
      <c r="I7" s="3"/>
      <c r="J7" s="3"/>
      <c r="K7" s="3"/>
    </row>
    <row r="8" spans="1:11" x14ac:dyDescent="0.2">
      <c r="A8" s="132">
        <v>40735</v>
      </c>
      <c r="B8" s="17"/>
      <c r="C8" s="113">
        <v>88</v>
      </c>
      <c r="D8" s="25"/>
      <c r="E8" s="77" t="s">
        <v>182</v>
      </c>
      <c r="F8" s="63">
        <v>3.3000000000000002E-2</v>
      </c>
      <c r="G8" s="289" t="s">
        <v>693</v>
      </c>
      <c r="H8" s="3"/>
      <c r="I8" s="3"/>
      <c r="J8" s="3"/>
      <c r="K8" s="3"/>
    </row>
    <row r="9" spans="1:11" x14ac:dyDescent="0.2">
      <c r="A9" s="132">
        <v>40742</v>
      </c>
      <c r="B9" s="17"/>
      <c r="C9" s="113">
        <v>184</v>
      </c>
      <c r="D9" s="25"/>
      <c r="E9" s="77">
        <v>0.7</v>
      </c>
      <c r="F9" s="63">
        <v>0.13</v>
      </c>
      <c r="G9" s="289" t="s">
        <v>695</v>
      </c>
      <c r="H9" s="3"/>
      <c r="I9" s="3"/>
      <c r="J9" s="3"/>
      <c r="K9" s="3"/>
    </row>
    <row r="10" spans="1:11" x14ac:dyDescent="0.2">
      <c r="A10" s="132">
        <v>40749</v>
      </c>
      <c r="B10" s="17"/>
      <c r="C10" s="113">
        <v>252</v>
      </c>
      <c r="D10" s="25"/>
      <c r="E10" s="77">
        <v>1.2</v>
      </c>
      <c r="F10" s="63">
        <v>0.21</v>
      </c>
      <c r="G10" s="289" t="s">
        <v>696</v>
      </c>
      <c r="H10" s="3"/>
      <c r="I10" s="3"/>
      <c r="J10" s="3"/>
      <c r="K10" s="3"/>
    </row>
    <row r="11" spans="1:11" s="8" customFormat="1" x14ac:dyDescent="0.2">
      <c r="A11" s="132">
        <v>40758</v>
      </c>
      <c r="B11" s="17"/>
      <c r="C11" s="113">
        <v>402</v>
      </c>
      <c r="D11" s="25"/>
      <c r="E11" s="77">
        <v>1.1000000000000001</v>
      </c>
      <c r="F11" s="63">
        <v>0.2</v>
      </c>
      <c r="G11" s="289" t="s">
        <v>697</v>
      </c>
    </row>
    <row r="12" spans="1:11" s="8" customFormat="1" x14ac:dyDescent="0.2">
      <c r="A12" s="132">
        <v>40763</v>
      </c>
      <c r="B12" s="17"/>
      <c r="C12" s="113">
        <v>453</v>
      </c>
      <c r="D12" s="25"/>
      <c r="E12" s="77">
        <v>0.7</v>
      </c>
      <c r="F12" s="63">
        <v>0.19</v>
      </c>
      <c r="G12" s="289" t="s">
        <v>698</v>
      </c>
    </row>
    <row r="13" spans="1:11" x14ac:dyDescent="0.2">
      <c r="A13" s="132">
        <v>40770</v>
      </c>
      <c r="B13" s="17"/>
      <c r="C13" s="113">
        <v>356</v>
      </c>
      <c r="D13" s="25"/>
      <c r="E13" s="77">
        <v>0.8</v>
      </c>
      <c r="F13" s="63">
        <v>0.14000000000000001</v>
      </c>
      <c r="G13" s="289" t="s">
        <v>699</v>
      </c>
      <c r="H13" s="3"/>
      <c r="I13" s="3"/>
      <c r="J13" s="3"/>
      <c r="K13" s="3"/>
    </row>
    <row r="14" spans="1:11" x14ac:dyDescent="0.2">
      <c r="A14" s="132">
        <v>40777</v>
      </c>
      <c r="B14" s="17"/>
      <c r="C14" s="113">
        <v>346</v>
      </c>
      <c r="D14" s="25"/>
      <c r="E14" s="77">
        <v>0.8</v>
      </c>
      <c r="F14" s="63">
        <v>0.17</v>
      </c>
      <c r="G14" s="289" t="s">
        <v>566</v>
      </c>
      <c r="H14" s="3"/>
      <c r="I14" s="3"/>
      <c r="J14" s="3"/>
      <c r="K14" s="3"/>
    </row>
    <row r="15" spans="1:11" x14ac:dyDescent="0.2">
      <c r="A15" s="132">
        <v>40784</v>
      </c>
      <c r="B15" s="17"/>
      <c r="C15" s="113">
        <v>296</v>
      </c>
      <c r="D15" s="25"/>
      <c r="E15" s="77">
        <v>0.6</v>
      </c>
      <c r="F15" s="63">
        <v>0.15</v>
      </c>
      <c r="G15" s="289" t="s">
        <v>567</v>
      </c>
      <c r="H15" s="3"/>
      <c r="I15" s="3"/>
      <c r="J15" s="3"/>
      <c r="K15" s="3"/>
    </row>
    <row r="16" spans="1:11" x14ac:dyDescent="0.2">
      <c r="A16" s="132">
        <v>40792</v>
      </c>
      <c r="B16" s="17"/>
      <c r="C16" s="113">
        <v>297</v>
      </c>
      <c r="D16" s="25"/>
      <c r="E16" s="77">
        <v>0.5</v>
      </c>
      <c r="F16" s="63">
        <v>0.16</v>
      </c>
      <c r="G16" s="289" t="s">
        <v>568</v>
      </c>
      <c r="H16" s="3"/>
      <c r="I16" s="3"/>
      <c r="J16" s="3"/>
      <c r="K16" s="3"/>
    </row>
    <row r="17" spans="1:11" x14ac:dyDescent="0.2">
      <c r="A17" s="132">
        <v>40798</v>
      </c>
      <c r="B17" s="17"/>
      <c r="C17" s="113">
        <v>300</v>
      </c>
      <c r="D17" s="25"/>
      <c r="E17" s="77">
        <v>0.5</v>
      </c>
      <c r="F17" s="63">
        <v>0.15</v>
      </c>
      <c r="G17" s="289" t="s">
        <v>569</v>
      </c>
      <c r="H17" s="3"/>
      <c r="I17" s="3"/>
      <c r="J17" s="3"/>
      <c r="K17" s="3"/>
    </row>
    <row r="18" spans="1:11" x14ac:dyDescent="0.2">
      <c r="A18" s="132">
        <v>40805</v>
      </c>
      <c r="B18" s="17"/>
      <c r="C18" s="113">
        <v>381</v>
      </c>
      <c r="D18" s="25"/>
      <c r="E18" s="77">
        <v>0.6</v>
      </c>
      <c r="F18" s="63">
        <v>0.15</v>
      </c>
      <c r="G18" s="289" t="s">
        <v>570</v>
      </c>
      <c r="H18" s="3"/>
      <c r="I18" s="3"/>
      <c r="J18" s="3"/>
      <c r="K18" s="3"/>
    </row>
    <row r="19" spans="1:11" x14ac:dyDescent="0.2">
      <c r="A19" s="132">
        <v>40812</v>
      </c>
      <c r="B19" s="17"/>
      <c r="C19" s="113">
        <v>386</v>
      </c>
      <c r="D19" s="25"/>
      <c r="E19" s="77">
        <v>0.6</v>
      </c>
      <c r="F19" s="63">
        <v>0.14000000000000001</v>
      </c>
      <c r="G19" s="289" t="s">
        <v>571</v>
      </c>
      <c r="H19" s="3"/>
      <c r="I19" s="3"/>
      <c r="J19" s="3"/>
      <c r="K19" s="3"/>
    </row>
    <row r="20" spans="1:11" x14ac:dyDescent="0.2">
      <c r="A20" s="132">
        <v>40819</v>
      </c>
      <c r="B20" s="17"/>
      <c r="C20" s="113">
        <v>331</v>
      </c>
      <c r="D20" s="25"/>
      <c r="E20" s="77">
        <v>0.6</v>
      </c>
      <c r="F20" s="63">
        <v>0.12</v>
      </c>
      <c r="G20" s="289" t="s">
        <v>572</v>
      </c>
      <c r="H20" s="3"/>
      <c r="I20" s="3"/>
      <c r="J20" s="3"/>
      <c r="K20" s="3"/>
    </row>
    <row r="21" spans="1:11" x14ac:dyDescent="0.2">
      <c r="A21" s="132">
        <v>40826</v>
      </c>
      <c r="B21" s="17"/>
      <c r="C21" s="113">
        <v>333</v>
      </c>
      <c r="D21" s="25"/>
      <c r="E21" s="77">
        <v>0.7</v>
      </c>
      <c r="F21" s="63">
        <v>0.2</v>
      </c>
      <c r="G21" s="289" t="s">
        <v>573</v>
      </c>
      <c r="H21" s="3"/>
      <c r="I21" s="3"/>
      <c r="J21" s="3"/>
      <c r="K21" s="3"/>
    </row>
    <row r="22" spans="1:11" x14ac:dyDescent="0.2">
      <c r="A22" s="132">
        <v>40833</v>
      </c>
      <c r="B22" s="17"/>
      <c r="C22" s="113">
        <v>254</v>
      </c>
      <c r="D22" s="25"/>
      <c r="E22" s="77">
        <v>0.5</v>
      </c>
      <c r="F22" s="63">
        <v>0.13</v>
      </c>
      <c r="G22" s="289" t="s">
        <v>574</v>
      </c>
      <c r="H22" s="3"/>
      <c r="I22" s="3"/>
      <c r="J22" s="3"/>
      <c r="K22" s="3"/>
    </row>
    <row r="23" spans="1:11" x14ac:dyDescent="0.2">
      <c r="A23" s="132">
        <v>40840</v>
      </c>
      <c r="B23" s="17"/>
      <c r="C23" s="113">
        <v>237</v>
      </c>
      <c r="D23" s="25"/>
      <c r="E23" s="77">
        <v>0.9</v>
      </c>
      <c r="F23" s="63">
        <v>0.14000000000000001</v>
      </c>
      <c r="G23" s="289" t="s">
        <v>575</v>
      </c>
      <c r="H23" s="3"/>
      <c r="I23" s="3"/>
      <c r="J23" s="3"/>
      <c r="K23" s="3"/>
    </row>
    <row r="24" spans="1:11" x14ac:dyDescent="0.2">
      <c r="A24" s="132">
        <v>40847</v>
      </c>
      <c r="B24" s="17"/>
      <c r="C24" s="113">
        <v>248</v>
      </c>
      <c r="D24" s="25"/>
      <c r="E24" s="77">
        <v>0.6</v>
      </c>
      <c r="F24" s="63">
        <v>0.14000000000000001</v>
      </c>
      <c r="G24" s="289" t="s">
        <v>576</v>
      </c>
      <c r="H24" s="3"/>
      <c r="I24" s="3"/>
      <c r="J24" s="3"/>
      <c r="K24" s="3"/>
    </row>
    <row r="25" spans="1:11" x14ac:dyDescent="0.2">
      <c r="A25" s="132">
        <v>40854</v>
      </c>
      <c r="B25" s="17"/>
      <c r="C25" s="113">
        <v>399</v>
      </c>
      <c r="D25" s="25"/>
      <c r="E25" s="77">
        <v>1</v>
      </c>
      <c r="F25" s="63">
        <v>0.22</v>
      </c>
      <c r="G25" s="289" t="s">
        <v>577</v>
      </c>
      <c r="H25" s="3"/>
      <c r="I25" s="3"/>
      <c r="J25" s="3"/>
      <c r="K25" s="3"/>
    </row>
    <row r="26" spans="1:11" x14ac:dyDescent="0.2">
      <c r="A26" s="132">
        <v>40861</v>
      </c>
      <c r="B26" s="17"/>
      <c r="C26" s="113">
        <v>374</v>
      </c>
      <c r="D26" s="25"/>
      <c r="E26" s="77">
        <v>0.4</v>
      </c>
      <c r="F26" s="63">
        <v>0.14000000000000001</v>
      </c>
      <c r="G26" s="289" t="s">
        <v>578</v>
      </c>
      <c r="H26" s="3"/>
      <c r="I26" s="3"/>
      <c r="J26" s="3"/>
      <c r="K26" s="3"/>
    </row>
    <row r="27" spans="1:11" x14ac:dyDescent="0.2">
      <c r="A27" s="132">
        <v>40868</v>
      </c>
      <c r="B27" s="17"/>
      <c r="C27" s="113">
        <v>323</v>
      </c>
      <c r="D27" s="25"/>
      <c r="E27" s="77">
        <v>0.5</v>
      </c>
      <c r="F27" s="63">
        <v>0.16</v>
      </c>
      <c r="G27" s="289" t="s">
        <v>579</v>
      </c>
      <c r="H27" s="3"/>
      <c r="I27" s="3"/>
      <c r="J27" s="3"/>
      <c r="K27" s="3"/>
    </row>
    <row r="28" spans="1:11" x14ac:dyDescent="0.2">
      <c r="A28" s="132">
        <v>40882</v>
      </c>
      <c r="B28" s="17"/>
      <c r="C28" s="113">
        <v>344</v>
      </c>
      <c r="D28" s="25"/>
      <c r="E28" s="77" t="s">
        <v>182</v>
      </c>
      <c r="F28" s="63">
        <v>0.16</v>
      </c>
      <c r="G28" s="289" t="s">
        <v>580</v>
      </c>
      <c r="H28" s="3"/>
      <c r="I28" s="3"/>
      <c r="J28" s="3"/>
      <c r="K28" s="3"/>
    </row>
    <row r="29" spans="1:11" x14ac:dyDescent="0.2">
      <c r="A29" s="132">
        <v>40889</v>
      </c>
      <c r="B29" s="17"/>
      <c r="C29" s="113">
        <v>518</v>
      </c>
      <c r="D29" s="25"/>
      <c r="E29" s="77">
        <v>0.5</v>
      </c>
      <c r="F29" s="63">
        <v>0.23</v>
      </c>
      <c r="G29" s="289" t="s">
        <v>581</v>
      </c>
      <c r="H29" s="3"/>
      <c r="I29" s="3"/>
      <c r="J29" s="3"/>
      <c r="K29" s="3"/>
    </row>
    <row r="30" spans="1:11" x14ac:dyDescent="0.2">
      <c r="A30" s="132">
        <v>40896</v>
      </c>
      <c r="B30" s="17"/>
      <c r="C30" s="113">
        <v>463</v>
      </c>
      <c r="D30" s="25"/>
      <c r="E30" s="77" t="s">
        <v>182</v>
      </c>
      <c r="F30" s="63">
        <v>0.19</v>
      </c>
      <c r="G30" s="289" t="s">
        <v>582</v>
      </c>
      <c r="H30" s="3"/>
      <c r="I30" s="3"/>
      <c r="J30" s="3"/>
      <c r="K30" s="3"/>
    </row>
    <row r="31" spans="1:11" x14ac:dyDescent="0.2">
      <c r="A31" s="132">
        <v>40904</v>
      </c>
      <c r="B31" s="17"/>
      <c r="C31" s="113">
        <v>736</v>
      </c>
      <c r="D31" s="25"/>
      <c r="E31" s="77">
        <v>0.9</v>
      </c>
      <c r="F31" s="63" t="s">
        <v>562</v>
      </c>
      <c r="G31" s="289" t="s">
        <v>583</v>
      </c>
      <c r="H31" s="3"/>
      <c r="I31" s="3"/>
      <c r="J31" s="3"/>
      <c r="K31" s="3"/>
    </row>
    <row r="32" spans="1:11" x14ac:dyDescent="0.2">
      <c r="A32" s="132">
        <v>40911</v>
      </c>
      <c r="B32" s="17"/>
      <c r="C32" s="113">
        <v>666</v>
      </c>
      <c r="D32" s="25"/>
      <c r="E32" s="77">
        <v>0.5</v>
      </c>
      <c r="F32" s="63">
        <v>0.25</v>
      </c>
      <c r="G32" s="289" t="s">
        <v>584</v>
      </c>
      <c r="H32" s="3"/>
      <c r="I32" s="3"/>
      <c r="J32" s="3"/>
      <c r="K32" s="3"/>
    </row>
    <row r="33" spans="1:11" x14ac:dyDescent="0.2">
      <c r="A33" s="132">
        <v>40917</v>
      </c>
      <c r="B33" s="17"/>
      <c r="C33" s="113">
        <v>708</v>
      </c>
      <c r="D33" s="25"/>
      <c r="E33" s="77">
        <v>0.4</v>
      </c>
      <c r="F33" s="63">
        <v>0.26</v>
      </c>
      <c r="G33" s="289" t="s">
        <v>585</v>
      </c>
      <c r="H33" s="3"/>
      <c r="I33" s="3"/>
      <c r="J33" s="3"/>
      <c r="K33" s="3"/>
    </row>
    <row r="34" spans="1:11" x14ac:dyDescent="0.2">
      <c r="A34" s="132">
        <v>40925</v>
      </c>
      <c r="B34" s="17"/>
      <c r="C34" s="113">
        <v>677</v>
      </c>
      <c r="D34" s="25"/>
      <c r="E34" s="77">
        <v>0.5</v>
      </c>
      <c r="F34" s="63">
        <v>0.22</v>
      </c>
      <c r="G34" s="289" t="s">
        <v>586</v>
      </c>
      <c r="H34" s="3"/>
      <c r="I34" s="3"/>
      <c r="J34" s="3"/>
      <c r="K34" s="3"/>
    </row>
    <row r="35" spans="1:11" x14ac:dyDescent="0.2">
      <c r="A35" s="132">
        <v>40931</v>
      </c>
      <c r="B35" s="17"/>
      <c r="C35" s="113">
        <v>706</v>
      </c>
      <c r="D35" s="25"/>
      <c r="E35" s="77">
        <v>0.9</v>
      </c>
      <c r="F35" s="63" t="s">
        <v>563</v>
      </c>
      <c r="G35" s="289" t="s">
        <v>587</v>
      </c>
      <c r="H35" s="3"/>
      <c r="I35" s="3"/>
      <c r="J35" s="3"/>
      <c r="K35" s="3"/>
    </row>
    <row r="36" spans="1:11" x14ac:dyDescent="0.2">
      <c r="A36" s="132">
        <v>40938</v>
      </c>
      <c r="B36" s="17"/>
      <c r="C36" s="113">
        <v>783</v>
      </c>
      <c r="D36" s="25"/>
      <c r="E36" s="77">
        <v>1.2</v>
      </c>
      <c r="F36" s="63">
        <v>0.3</v>
      </c>
      <c r="G36" s="289" t="s">
        <v>588</v>
      </c>
      <c r="H36" s="3"/>
      <c r="I36" s="3"/>
      <c r="J36" s="3"/>
      <c r="K36" s="3"/>
    </row>
    <row r="37" spans="1:11" x14ac:dyDescent="0.2">
      <c r="A37" s="132">
        <v>40945</v>
      </c>
      <c r="B37" s="17"/>
      <c r="C37" s="113">
        <v>730</v>
      </c>
      <c r="D37" s="25"/>
      <c r="E37" s="77">
        <v>1.1000000000000001</v>
      </c>
      <c r="F37" s="63">
        <v>0.25</v>
      </c>
      <c r="G37" s="289" t="s">
        <v>589</v>
      </c>
      <c r="H37" s="3"/>
      <c r="I37" s="3"/>
      <c r="J37" s="3"/>
      <c r="K37" s="3"/>
    </row>
    <row r="38" spans="1:11" x14ac:dyDescent="0.2">
      <c r="A38" s="132">
        <v>40952</v>
      </c>
      <c r="B38" s="17"/>
      <c r="C38" s="113">
        <v>712</v>
      </c>
      <c r="D38" s="25"/>
      <c r="E38" s="77">
        <v>1.1000000000000001</v>
      </c>
      <c r="F38" s="63">
        <v>0.26</v>
      </c>
      <c r="G38" s="289" t="s">
        <v>590</v>
      </c>
      <c r="H38" s="3"/>
      <c r="I38" s="3"/>
      <c r="J38" s="3"/>
      <c r="K38" s="3"/>
    </row>
    <row r="39" spans="1:11" x14ac:dyDescent="0.2">
      <c r="A39" s="132">
        <v>40960</v>
      </c>
      <c r="B39" s="17"/>
      <c r="C39" s="113">
        <v>840</v>
      </c>
      <c r="D39" s="25"/>
      <c r="E39" s="77">
        <v>1.5</v>
      </c>
      <c r="F39" s="63">
        <v>0.38</v>
      </c>
      <c r="G39" s="289" t="s">
        <v>591</v>
      </c>
      <c r="H39" s="3"/>
      <c r="I39" s="3"/>
      <c r="J39" s="3"/>
      <c r="K39" s="3"/>
    </row>
    <row r="40" spans="1:11" x14ac:dyDescent="0.2">
      <c r="A40" s="132">
        <v>40966</v>
      </c>
      <c r="B40" s="17"/>
      <c r="C40" s="113">
        <v>794</v>
      </c>
      <c r="D40" s="25"/>
      <c r="E40" s="77">
        <v>1.6</v>
      </c>
      <c r="F40" s="63">
        <v>0.37</v>
      </c>
      <c r="G40" s="289" t="s">
        <v>592</v>
      </c>
      <c r="H40" s="3"/>
      <c r="I40" s="3"/>
      <c r="J40" s="3"/>
      <c r="K40" s="3"/>
    </row>
    <row r="41" spans="1:11" x14ac:dyDescent="0.2">
      <c r="A41" s="132">
        <v>40973</v>
      </c>
      <c r="B41" s="17"/>
      <c r="C41" s="113">
        <v>767</v>
      </c>
      <c r="D41" s="25"/>
      <c r="E41" s="77">
        <v>1.3</v>
      </c>
      <c r="F41" s="63">
        <v>0.38</v>
      </c>
      <c r="G41" s="289" t="s">
        <v>593</v>
      </c>
      <c r="H41" s="3"/>
      <c r="I41" s="3"/>
      <c r="J41" s="3"/>
      <c r="K41" s="3"/>
    </row>
    <row r="42" spans="1:11" x14ac:dyDescent="0.2">
      <c r="A42" s="132">
        <v>40980</v>
      </c>
      <c r="B42" s="17"/>
      <c r="C42" s="113">
        <v>850</v>
      </c>
      <c r="D42" s="25"/>
      <c r="E42" s="77">
        <v>1.8</v>
      </c>
      <c r="F42" s="63">
        <v>0.38</v>
      </c>
      <c r="G42" s="289" t="s">
        <v>594</v>
      </c>
      <c r="H42" s="3"/>
      <c r="I42" s="3"/>
      <c r="J42" s="3"/>
      <c r="K42" s="3"/>
    </row>
    <row r="43" spans="1:11" x14ac:dyDescent="0.2">
      <c r="A43" s="132">
        <v>40987</v>
      </c>
      <c r="B43" s="17"/>
      <c r="C43" s="113">
        <v>930</v>
      </c>
      <c r="D43" s="25"/>
      <c r="E43" s="77">
        <v>1.9</v>
      </c>
      <c r="F43" s="63">
        <v>0.49</v>
      </c>
      <c r="G43" s="289" t="s">
        <v>595</v>
      </c>
      <c r="H43" s="3"/>
      <c r="I43" s="3"/>
      <c r="J43" s="3"/>
      <c r="K43" s="3"/>
    </row>
    <row r="44" spans="1:11" x14ac:dyDescent="0.2">
      <c r="A44" s="132">
        <v>40994</v>
      </c>
      <c r="B44" s="17"/>
      <c r="C44" s="113">
        <v>462</v>
      </c>
      <c r="D44" s="25"/>
      <c r="E44" s="77">
        <v>1</v>
      </c>
      <c r="F44" s="63">
        <v>0.2</v>
      </c>
      <c r="G44" s="289" t="s">
        <v>596</v>
      </c>
      <c r="H44" s="3"/>
      <c r="I44" s="3"/>
      <c r="J44" s="3"/>
      <c r="K44" s="3"/>
    </row>
    <row r="45" spans="1:11" x14ac:dyDescent="0.2">
      <c r="A45" s="132">
        <v>41001</v>
      </c>
      <c r="B45" s="17"/>
      <c r="C45" s="113">
        <v>1423</v>
      </c>
      <c r="D45" s="25"/>
      <c r="E45" s="77" t="s">
        <v>206</v>
      </c>
      <c r="F45" s="63" t="s">
        <v>564</v>
      </c>
      <c r="G45" s="289" t="s">
        <v>597</v>
      </c>
      <c r="H45" s="3"/>
      <c r="I45" s="3"/>
      <c r="J45" s="3"/>
      <c r="K45" s="3"/>
    </row>
    <row r="46" spans="1:11" x14ac:dyDescent="0.2">
      <c r="A46" s="132">
        <v>41008</v>
      </c>
      <c r="B46" s="17"/>
      <c r="C46" s="113">
        <v>861</v>
      </c>
      <c r="D46" s="25"/>
      <c r="E46" s="77">
        <v>2.2000000000000002</v>
      </c>
      <c r="F46" s="63">
        <v>0.42</v>
      </c>
      <c r="G46" s="289" t="s">
        <v>598</v>
      </c>
      <c r="H46" s="3"/>
      <c r="I46" s="3"/>
      <c r="J46" s="3"/>
      <c r="K46" s="3"/>
    </row>
    <row r="47" spans="1:11" x14ac:dyDescent="0.2">
      <c r="A47" s="132">
        <v>41015</v>
      </c>
      <c r="B47" s="17"/>
      <c r="C47" s="113">
        <v>11186</v>
      </c>
      <c r="D47" s="25"/>
      <c r="E47" s="77" t="s">
        <v>207</v>
      </c>
      <c r="F47" s="63" t="s">
        <v>565</v>
      </c>
      <c r="G47" s="289" t="s">
        <v>599</v>
      </c>
      <c r="H47" s="3"/>
      <c r="I47" s="3"/>
      <c r="J47" s="3"/>
      <c r="K47" s="3"/>
    </row>
    <row r="48" spans="1:11" x14ac:dyDescent="0.2">
      <c r="A48" s="132">
        <v>41022</v>
      </c>
      <c r="B48" s="17"/>
      <c r="C48" s="113">
        <v>899</v>
      </c>
      <c r="D48" s="25"/>
      <c r="E48" s="77">
        <v>2.4</v>
      </c>
      <c r="F48" s="63">
        <v>0.44</v>
      </c>
      <c r="G48" s="289" t="s">
        <v>600</v>
      </c>
      <c r="H48" s="3"/>
      <c r="I48" s="3"/>
      <c r="J48" s="3"/>
      <c r="K48" s="3"/>
    </row>
    <row r="49" spans="1:11" x14ac:dyDescent="0.2">
      <c r="A49" s="132">
        <v>41029</v>
      </c>
      <c r="B49" s="17"/>
      <c r="C49" s="113">
        <v>639</v>
      </c>
      <c r="D49" s="25"/>
      <c r="E49" s="77">
        <v>1.2</v>
      </c>
      <c r="F49" s="63">
        <v>0.33</v>
      </c>
      <c r="G49" s="289" t="s">
        <v>601</v>
      </c>
      <c r="H49" s="3"/>
      <c r="I49" s="3"/>
      <c r="J49" s="3"/>
      <c r="K49" s="3"/>
    </row>
    <row r="50" spans="1:11" x14ac:dyDescent="0.2">
      <c r="A50" s="132">
        <v>41036</v>
      </c>
      <c r="B50" s="17"/>
      <c r="C50" s="113">
        <v>1042</v>
      </c>
      <c r="D50" s="25"/>
      <c r="E50" s="77">
        <v>1.3</v>
      </c>
      <c r="F50" s="63">
        <v>0.49</v>
      </c>
      <c r="G50" s="289" t="s">
        <v>602</v>
      </c>
      <c r="H50" s="3"/>
      <c r="I50" s="3"/>
      <c r="J50" s="3"/>
      <c r="K50" s="3"/>
    </row>
    <row r="51" spans="1:11" x14ac:dyDescent="0.2">
      <c r="A51" s="132">
        <v>41043</v>
      </c>
      <c r="B51" s="17"/>
      <c r="C51" s="113"/>
      <c r="D51" s="25"/>
      <c r="E51" s="77">
        <v>1.3</v>
      </c>
      <c r="F51" s="63">
        <v>0.42</v>
      </c>
      <c r="G51" s="289" t="s">
        <v>603</v>
      </c>
      <c r="H51" s="3"/>
      <c r="I51" s="3"/>
      <c r="J51" s="3"/>
      <c r="K51" s="3"/>
    </row>
    <row r="52" spans="1:11" x14ac:dyDescent="0.2">
      <c r="A52" s="132">
        <v>41050</v>
      </c>
      <c r="B52" s="17"/>
      <c r="C52" s="113">
        <v>338</v>
      </c>
      <c r="D52" s="25"/>
      <c r="E52" s="77">
        <v>0.5</v>
      </c>
      <c r="F52" s="63">
        <v>0.16</v>
      </c>
      <c r="G52" s="289" t="s">
        <v>604</v>
      </c>
      <c r="H52" s="3"/>
      <c r="I52" s="3"/>
      <c r="J52" s="3"/>
      <c r="K52" s="3"/>
    </row>
    <row r="53" spans="1:11" x14ac:dyDescent="0.2">
      <c r="A53" s="132">
        <v>41058</v>
      </c>
      <c r="B53" s="17"/>
      <c r="C53" s="113">
        <v>392</v>
      </c>
      <c r="D53" s="25"/>
      <c r="E53" s="77">
        <v>0.5</v>
      </c>
      <c r="F53" s="63">
        <v>0.19</v>
      </c>
      <c r="G53" s="289" t="s">
        <v>605</v>
      </c>
      <c r="H53" s="3"/>
      <c r="I53" s="3"/>
      <c r="J53" s="3"/>
      <c r="K53" s="3"/>
    </row>
    <row r="54" spans="1:11" x14ac:dyDescent="0.2">
      <c r="A54" s="132">
        <v>41064</v>
      </c>
      <c r="B54" s="17"/>
      <c r="C54" s="113">
        <v>529</v>
      </c>
      <c r="D54" s="25"/>
      <c r="E54" s="77">
        <v>0.7</v>
      </c>
      <c r="F54" s="63">
        <v>0.3</v>
      </c>
      <c r="G54" s="289" t="s">
        <v>606</v>
      </c>
      <c r="H54" s="3"/>
      <c r="I54" s="3"/>
      <c r="J54" s="3"/>
      <c r="K54" s="3"/>
    </row>
    <row r="55" spans="1:11" x14ac:dyDescent="0.2">
      <c r="A55" s="132">
        <v>41071</v>
      </c>
      <c r="B55" s="17"/>
      <c r="C55" s="113">
        <v>433</v>
      </c>
      <c r="D55" s="25"/>
      <c r="E55" s="77">
        <v>0.8</v>
      </c>
      <c r="F55" s="63">
        <v>0.26</v>
      </c>
      <c r="G55" s="289" t="s">
        <v>607</v>
      </c>
      <c r="H55" s="3"/>
      <c r="I55" s="3"/>
      <c r="J55" s="3"/>
      <c r="K55" s="3"/>
    </row>
    <row r="56" spans="1:11" x14ac:dyDescent="0.2">
      <c r="A56" s="132">
        <v>41078</v>
      </c>
      <c r="B56" s="17"/>
      <c r="C56" s="113">
        <v>540</v>
      </c>
      <c r="D56" s="25"/>
      <c r="E56" s="77">
        <v>0.6</v>
      </c>
      <c r="F56" s="63">
        <v>0.26</v>
      </c>
      <c r="G56" s="289" t="s">
        <v>608</v>
      </c>
      <c r="H56" s="3"/>
      <c r="I56" s="3"/>
      <c r="J56" s="3"/>
      <c r="K56" s="3"/>
    </row>
    <row r="57" spans="1:11" x14ac:dyDescent="0.2">
      <c r="A57" s="132">
        <v>41085</v>
      </c>
      <c r="B57" s="17"/>
      <c r="C57" s="113">
        <v>566</v>
      </c>
      <c r="D57" s="25"/>
      <c r="E57" s="77">
        <v>0.8</v>
      </c>
      <c r="F57" s="63">
        <v>0.24</v>
      </c>
      <c r="G57" s="289" t="s">
        <v>609</v>
      </c>
      <c r="H57" s="3"/>
      <c r="I57" s="3"/>
      <c r="J57" s="3"/>
      <c r="K57" s="3"/>
    </row>
    <row r="58" spans="1:11" x14ac:dyDescent="0.2">
      <c r="A58" s="132">
        <v>41092</v>
      </c>
      <c r="B58" s="17"/>
      <c r="C58" s="113">
        <v>581</v>
      </c>
      <c r="D58" s="25"/>
      <c r="E58" s="77">
        <v>0.8</v>
      </c>
      <c r="F58" s="63">
        <v>0.3</v>
      </c>
      <c r="G58" s="289" t="s">
        <v>610</v>
      </c>
      <c r="H58" s="3"/>
      <c r="I58" s="3"/>
      <c r="J58" s="3"/>
      <c r="K58" s="3"/>
    </row>
    <row r="59" spans="1:11" x14ac:dyDescent="0.2">
      <c r="A59" s="132">
        <v>41099</v>
      </c>
      <c r="B59" s="17"/>
      <c r="C59" s="113">
        <v>470</v>
      </c>
      <c r="D59" s="25"/>
      <c r="E59" s="77">
        <v>0.7</v>
      </c>
      <c r="F59" s="63">
        <v>0.24</v>
      </c>
      <c r="G59" s="289" t="s">
        <v>611</v>
      </c>
      <c r="H59" s="3"/>
      <c r="I59" s="3"/>
      <c r="J59" s="3"/>
      <c r="K59" s="3"/>
    </row>
    <row r="60" spans="1:11" x14ac:dyDescent="0.2">
      <c r="A60" s="132">
        <v>41106</v>
      </c>
      <c r="B60" s="17"/>
      <c r="C60" s="113">
        <v>364</v>
      </c>
      <c r="D60" s="25"/>
      <c r="E60" s="77">
        <v>0.5</v>
      </c>
      <c r="F60" s="63">
        <v>0.17</v>
      </c>
      <c r="G60" s="289" t="s">
        <v>612</v>
      </c>
      <c r="H60" s="3"/>
      <c r="I60" s="3"/>
      <c r="J60" s="3"/>
      <c r="K60" s="3"/>
    </row>
    <row r="61" spans="1:11" x14ac:dyDescent="0.2">
      <c r="A61" s="132">
        <v>41113</v>
      </c>
      <c r="B61" s="17"/>
      <c r="C61" s="113">
        <v>515</v>
      </c>
      <c r="D61" s="25"/>
      <c r="E61" s="77">
        <v>0.7</v>
      </c>
      <c r="F61" s="63">
        <v>0.23</v>
      </c>
      <c r="G61" s="289" t="s">
        <v>613</v>
      </c>
      <c r="H61" s="3"/>
      <c r="I61" s="3"/>
      <c r="J61" s="3"/>
      <c r="K61" s="3"/>
    </row>
    <row r="62" spans="1:11" x14ac:dyDescent="0.2">
      <c r="A62" s="132">
        <v>41120</v>
      </c>
      <c r="B62" s="17"/>
      <c r="C62" s="113">
        <v>421</v>
      </c>
      <c r="D62" s="25"/>
      <c r="E62" s="77">
        <v>0.5</v>
      </c>
      <c r="F62" s="63">
        <v>0.17</v>
      </c>
      <c r="G62" s="289" t="s">
        <v>614</v>
      </c>
      <c r="H62" s="3"/>
      <c r="I62" s="3"/>
      <c r="J62" s="3"/>
      <c r="K62" s="3"/>
    </row>
    <row r="63" spans="1:11" x14ac:dyDescent="0.2">
      <c r="A63" s="132">
        <v>41127</v>
      </c>
      <c r="B63" s="17"/>
      <c r="C63" s="113">
        <v>481</v>
      </c>
      <c r="D63" s="25"/>
      <c r="E63" s="77" t="s">
        <v>186</v>
      </c>
      <c r="F63" s="63">
        <v>0.2</v>
      </c>
      <c r="G63" s="289" t="s">
        <v>615</v>
      </c>
      <c r="H63" s="3"/>
      <c r="I63" s="3"/>
      <c r="J63" s="3"/>
      <c r="K63" s="3"/>
    </row>
    <row r="64" spans="1:11" x14ac:dyDescent="0.2">
      <c r="A64" s="132">
        <v>41134</v>
      </c>
      <c r="B64" s="17"/>
      <c r="C64" s="113">
        <v>454</v>
      </c>
      <c r="D64" s="25"/>
      <c r="E64" s="77">
        <v>0.5</v>
      </c>
      <c r="F64" s="63">
        <v>0.19</v>
      </c>
      <c r="G64" s="289" t="s">
        <v>616</v>
      </c>
      <c r="H64" s="3"/>
      <c r="I64" s="3"/>
      <c r="J64" s="3"/>
      <c r="K64" s="3"/>
    </row>
    <row r="65" spans="1:11" x14ac:dyDescent="0.2">
      <c r="A65" s="132">
        <v>41141</v>
      </c>
      <c r="B65" s="17"/>
      <c r="C65" s="113">
        <v>484</v>
      </c>
      <c r="D65" s="25"/>
      <c r="E65" s="77" t="s">
        <v>186</v>
      </c>
      <c r="F65" s="63">
        <v>0.22</v>
      </c>
      <c r="G65" s="289" t="s">
        <v>617</v>
      </c>
      <c r="H65" s="3"/>
      <c r="I65" s="3"/>
      <c r="J65" s="3"/>
      <c r="K65" s="3"/>
    </row>
    <row r="66" spans="1:11" x14ac:dyDescent="0.2">
      <c r="A66" s="132">
        <v>41148</v>
      </c>
      <c r="B66" s="17"/>
      <c r="C66" s="113">
        <v>491</v>
      </c>
      <c r="D66" s="25"/>
      <c r="E66" s="77">
        <v>0.7</v>
      </c>
      <c r="F66" s="63">
        <v>0.2</v>
      </c>
      <c r="G66" s="289" t="s">
        <v>618</v>
      </c>
      <c r="H66" s="3"/>
      <c r="I66" s="3"/>
      <c r="J66" s="3"/>
      <c r="K66" s="3"/>
    </row>
    <row r="67" spans="1:11" x14ac:dyDescent="0.2">
      <c r="A67" s="132">
        <v>41156</v>
      </c>
      <c r="B67" s="17"/>
      <c r="C67" s="113">
        <v>533</v>
      </c>
      <c r="D67" s="25"/>
      <c r="E67" s="77">
        <v>0.5</v>
      </c>
      <c r="F67" s="63">
        <v>0.19</v>
      </c>
      <c r="G67" s="289" t="s">
        <v>619</v>
      </c>
      <c r="H67" s="3"/>
      <c r="I67" s="3"/>
      <c r="J67" s="3"/>
      <c r="K67" s="3"/>
    </row>
    <row r="68" spans="1:11" x14ac:dyDescent="0.2">
      <c r="A68" s="132">
        <v>41162</v>
      </c>
      <c r="B68" s="17"/>
      <c r="C68" s="113">
        <v>566</v>
      </c>
      <c r="D68" s="25"/>
      <c r="E68" s="77">
        <v>0.4</v>
      </c>
      <c r="F68" s="63">
        <v>0.2</v>
      </c>
      <c r="G68" s="289" t="s">
        <v>620</v>
      </c>
      <c r="H68" s="3"/>
      <c r="I68" s="3"/>
      <c r="J68" s="3"/>
      <c r="K68" s="3"/>
    </row>
    <row r="69" spans="1:11" x14ac:dyDescent="0.2">
      <c r="A69" s="132">
        <v>41169</v>
      </c>
      <c r="B69" s="17"/>
      <c r="C69" s="113">
        <v>637</v>
      </c>
      <c r="D69" s="25"/>
      <c r="E69" s="77">
        <v>0.6</v>
      </c>
      <c r="F69" s="63">
        <v>0.21</v>
      </c>
      <c r="G69" s="289" t="s">
        <v>621</v>
      </c>
      <c r="H69" s="3"/>
      <c r="I69" s="3"/>
      <c r="J69" s="3"/>
      <c r="K69" s="3"/>
    </row>
    <row r="70" spans="1:11" x14ac:dyDescent="0.2">
      <c r="A70" s="132">
        <v>41176</v>
      </c>
      <c r="B70" s="17"/>
      <c r="C70" s="113">
        <v>732</v>
      </c>
      <c r="D70" s="25"/>
      <c r="E70" s="77">
        <v>0.5</v>
      </c>
      <c r="F70" s="63">
        <v>0.16</v>
      </c>
      <c r="G70" s="289" t="s">
        <v>622</v>
      </c>
      <c r="H70" s="3"/>
      <c r="I70" s="3"/>
      <c r="J70" s="3"/>
      <c r="K70" s="3"/>
    </row>
    <row r="71" spans="1:11" x14ac:dyDescent="0.2">
      <c r="A71" s="132">
        <v>41183</v>
      </c>
      <c r="B71" s="17"/>
      <c r="C71" s="113">
        <v>681</v>
      </c>
      <c r="D71" s="25"/>
      <c r="E71" s="77"/>
      <c r="F71" s="63"/>
      <c r="G71" s="289" t="s">
        <v>623</v>
      </c>
      <c r="H71" s="3"/>
      <c r="I71" s="3"/>
      <c r="J71" s="3"/>
      <c r="K71" s="3"/>
    </row>
    <row r="72" spans="1:11" x14ac:dyDescent="0.2">
      <c r="A72" s="132">
        <v>41190</v>
      </c>
      <c r="B72" s="17"/>
      <c r="C72" s="113">
        <v>651</v>
      </c>
      <c r="D72" s="25"/>
      <c r="E72" s="77"/>
      <c r="F72" s="63"/>
      <c r="G72" s="289" t="s">
        <v>624</v>
      </c>
      <c r="H72" s="3"/>
      <c r="I72" s="3"/>
      <c r="J72" s="3"/>
      <c r="K72" s="3"/>
    </row>
    <row r="73" spans="1:11" x14ac:dyDescent="0.2">
      <c r="A73" s="132">
        <v>41197</v>
      </c>
      <c r="B73" s="17"/>
      <c r="C73" s="113">
        <v>577</v>
      </c>
      <c r="D73" s="25"/>
      <c r="E73" s="77"/>
      <c r="F73" s="63"/>
      <c r="G73" s="289" t="s">
        <v>625</v>
      </c>
      <c r="H73" s="3"/>
      <c r="I73" s="3"/>
      <c r="J73" s="3"/>
      <c r="K73" s="3"/>
    </row>
    <row r="74" spans="1:11" x14ac:dyDescent="0.2">
      <c r="A74" s="132">
        <v>41204</v>
      </c>
      <c r="B74" s="17"/>
      <c r="C74" s="113">
        <v>612</v>
      </c>
      <c r="D74" s="25"/>
      <c r="E74" s="77"/>
      <c r="F74" s="63"/>
      <c r="G74" s="289" t="s">
        <v>626</v>
      </c>
      <c r="H74" s="3"/>
      <c r="I74" s="3"/>
      <c r="J74" s="3"/>
      <c r="K74" s="3"/>
    </row>
    <row r="75" spans="1:11" x14ac:dyDescent="0.2">
      <c r="A75" s="132">
        <v>41211</v>
      </c>
      <c r="B75" s="17"/>
      <c r="C75" s="113">
        <v>618</v>
      </c>
      <c r="D75" s="25"/>
      <c r="E75" s="77"/>
      <c r="F75" s="63"/>
      <c r="G75" s="289" t="s">
        <v>627</v>
      </c>
      <c r="H75" s="3"/>
      <c r="I75" s="3"/>
      <c r="J75" s="3"/>
      <c r="K75" s="3"/>
    </row>
    <row r="76" spans="1:11" x14ac:dyDescent="0.2">
      <c r="A76" s="132">
        <v>41218</v>
      </c>
      <c r="B76" s="17"/>
      <c r="C76" s="113">
        <v>599</v>
      </c>
      <c r="D76" s="25"/>
      <c r="E76" s="77"/>
      <c r="F76" s="63"/>
      <c r="G76" s="289" t="s">
        <v>628</v>
      </c>
      <c r="H76" s="3"/>
      <c r="I76" s="3"/>
      <c r="J76" s="3"/>
      <c r="K76" s="3"/>
    </row>
    <row r="77" spans="1:11" x14ac:dyDescent="0.2">
      <c r="A77" s="132">
        <v>41225</v>
      </c>
      <c r="B77" s="17"/>
      <c r="C77" s="113">
        <v>634</v>
      </c>
      <c r="D77" s="25"/>
      <c r="E77" s="77"/>
      <c r="F77" s="63"/>
      <c r="G77" s="289" t="s">
        <v>629</v>
      </c>
      <c r="H77" s="3"/>
      <c r="I77" s="3"/>
      <c r="J77" s="3"/>
      <c r="K77" s="3"/>
    </row>
    <row r="78" spans="1:11" x14ac:dyDescent="0.2">
      <c r="A78" s="132">
        <v>41232</v>
      </c>
      <c r="B78" s="17"/>
      <c r="C78" s="113">
        <v>574</v>
      </c>
      <c r="D78" s="25"/>
      <c r="E78" s="77"/>
      <c r="F78" s="63"/>
      <c r="G78" s="289" t="s">
        <v>630</v>
      </c>
      <c r="H78" s="3"/>
      <c r="I78" s="3"/>
      <c r="J78" s="3"/>
      <c r="K78" s="3"/>
    </row>
    <row r="79" spans="1:11" x14ac:dyDescent="0.2">
      <c r="A79" s="132">
        <v>41239</v>
      </c>
      <c r="B79" s="17"/>
      <c r="C79" s="113">
        <v>500</v>
      </c>
      <c r="D79" s="25"/>
      <c r="E79" s="77"/>
      <c r="F79" s="63"/>
      <c r="G79" s="289" t="s">
        <v>631</v>
      </c>
      <c r="H79" s="3"/>
      <c r="I79" s="3"/>
      <c r="J79" s="3"/>
      <c r="K79" s="3"/>
    </row>
    <row r="80" spans="1:11" x14ac:dyDescent="0.2">
      <c r="A80" s="132">
        <v>41246</v>
      </c>
      <c r="B80" s="17"/>
      <c r="C80" s="113">
        <v>448</v>
      </c>
      <c r="D80" s="25"/>
      <c r="E80" s="77"/>
      <c r="F80" s="63"/>
      <c r="G80" s="289" t="s">
        <v>632</v>
      </c>
      <c r="H80" s="3"/>
      <c r="I80" s="3"/>
      <c r="J80" s="3"/>
      <c r="K80" s="3"/>
    </row>
    <row r="81" spans="1:11" x14ac:dyDescent="0.2">
      <c r="A81" s="132">
        <v>41253</v>
      </c>
      <c r="B81" s="17"/>
      <c r="C81" s="113">
        <v>612</v>
      </c>
      <c r="D81" s="25"/>
      <c r="E81" s="77"/>
      <c r="F81" s="63"/>
      <c r="G81" s="289" t="s">
        <v>633</v>
      </c>
      <c r="H81" s="3"/>
      <c r="I81" s="3"/>
      <c r="J81" s="3"/>
      <c r="K81" s="3"/>
    </row>
    <row r="82" spans="1:11" x14ac:dyDescent="0.2">
      <c r="A82" s="132">
        <v>41260</v>
      </c>
      <c r="B82" s="17"/>
      <c r="C82" s="113">
        <v>516</v>
      </c>
      <c r="D82" s="25"/>
      <c r="E82" s="77"/>
      <c r="F82" s="63"/>
      <c r="G82" s="289" t="s">
        <v>634</v>
      </c>
      <c r="H82" s="3"/>
      <c r="I82" s="3"/>
      <c r="J82" s="3"/>
      <c r="K82" s="3"/>
    </row>
    <row r="83" spans="1:11" x14ac:dyDescent="0.2">
      <c r="A83" s="132">
        <v>41269</v>
      </c>
      <c r="B83" s="17"/>
      <c r="C83" s="113">
        <v>354</v>
      </c>
      <c r="D83" s="25"/>
      <c r="E83" s="77"/>
      <c r="F83" s="63"/>
      <c r="G83" s="289" t="s">
        <v>635</v>
      </c>
      <c r="H83" s="3"/>
      <c r="I83" s="3"/>
      <c r="J83" s="3"/>
      <c r="K83" s="3"/>
    </row>
    <row r="84" spans="1:11" x14ac:dyDescent="0.2">
      <c r="A84" s="132">
        <v>41276</v>
      </c>
      <c r="B84" s="17"/>
      <c r="C84" s="113">
        <v>281</v>
      </c>
      <c r="D84" s="25"/>
      <c r="E84" s="77"/>
      <c r="F84" s="63"/>
      <c r="G84" s="289" t="s">
        <v>636</v>
      </c>
      <c r="H84" s="3"/>
      <c r="I84" s="3"/>
      <c r="J84" s="3"/>
      <c r="K84" s="3"/>
    </row>
    <row r="85" spans="1:11" x14ac:dyDescent="0.2">
      <c r="A85" s="132">
        <v>41281</v>
      </c>
      <c r="B85" s="17"/>
      <c r="C85" s="113">
        <v>400</v>
      </c>
      <c r="D85" s="25"/>
      <c r="E85" s="77"/>
      <c r="F85" s="63"/>
      <c r="G85" s="289" t="s">
        <v>637</v>
      </c>
      <c r="H85" s="3"/>
      <c r="I85" s="3"/>
      <c r="J85" s="3"/>
      <c r="K85" s="3"/>
    </row>
    <row r="86" spans="1:11" x14ac:dyDescent="0.2">
      <c r="A86" s="132">
        <v>41288</v>
      </c>
      <c r="B86" s="17"/>
      <c r="C86" s="113">
        <v>448</v>
      </c>
      <c r="D86" s="25"/>
      <c r="E86" s="77"/>
      <c r="F86" s="63"/>
      <c r="G86" s="289" t="s">
        <v>638</v>
      </c>
      <c r="H86" s="3"/>
      <c r="I86" s="3"/>
      <c r="J86" s="3"/>
      <c r="K86" s="3"/>
    </row>
    <row r="87" spans="1:11" x14ac:dyDescent="0.2">
      <c r="A87" s="132">
        <v>41296</v>
      </c>
      <c r="B87" s="17"/>
      <c r="C87" s="113">
        <v>363</v>
      </c>
      <c r="D87" s="25"/>
      <c r="E87" s="77"/>
      <c r="F87" s="63"/>
      <c r="G87" s="289" t="s">
        <v>639</v>
      </c>
      <c r="H87" s="3"/>
      <c r="I87" s="3"/>
      <c r="J87" s="3"/>
      <c r="K87" s="3"/>
    </row>
    <row r="88" spans="1:11" x14ac:dyDescent="0.2">
      <c r="A88" s="132">
        <v>41302</v>
      </c>
      <c r="B88" s="17"/>
      <c r="C88" s="113">
        <v>455</v>
      </c>
      <c r="D88" s="25"/>
      <c r="E88" s="77"/>
      <c r="F88" s="63"/>
      <c r="G88" s="289" t="s">
        <v>640</v>
      </c>
      <c r="H88" s="3"/>
      <c r="I88" s="3"/>
      <c r="J88" s="3"/>
      <c r="K88" s="3"/>
    </row>
    <row r="89" spans="1:11" x14ac:dyDescent="0.2">
      <c r="A89" s="132">
        <v>41309</v>
      </c>
      <c r="B89" s="17"/>
      <c r="C89" s="113">
        <v>607</v>
      </c>
      <c r="D89" s="25"/>
      <c r="E89" s="77"/>
      <c r="F89" s="63"/>
      <c r="G89" s="289" t="s">
        <v>641</v>
      </c>
      <c r="H89" s="3"/>
      <c r="I89" s="3"/>
      <c r="J89" s="3"/>
      <c r="K89" s="3"/>
    </row>
    <row r="90" spans="1:11" x14ac:dyDescent="0.2">
      <c r="A90" s="132">
        <v>41316</v>
      </c>
      <c r="B90" s="17"/>
      <c r="C90" s="113">
        <v>593</v>
      </c>
      <c r="D90" s="25"/>
      <c r="E90" s="77"/>
      <c r="F90" s="63"/>
      <c r="G90" s="289" t="s">
        <v>642</v>
      </c>
      <c r="H90" s="3"/>
      <c r="I90" s="3"/>
      <c r="J90" s="3"/>
      <c r="K90" s="3"/>
    </row>
    <row r="91" spans="1:11" x14ac:dyDescent="0.2">
      <c r="A91" s="132">
        <v>41324</v>
      </c>
      <c r="B91" s="17"/>
      <c r="C91" s="113">
        <v>790</v>
      </c>
      <c r="D91" s="25"/>
      <c r="E91" s="77"/>
      <c r="F91" s="63"/>
      <c r="G91" s="289" t="s">
        <v>643</v>
      </c>
      <c r="H91" s="3"/>
      <c r="I91" s="3"/>
      <c r="J91" s="3"/>
      <c r="K91" s="3"/>
    </row>
    <row r="92" spans="1:11" x14ac:dyDescent="0.2">
      <c r="A92" s="132">
        <v>41330</v>
      </c>
      <c r="B92" s="17"/>
      <c r="C92" s="113">
        <v>655</v>
      </c>
      <c r="D92" s="25"/>
      <c r="E92" s="77"/>
      <c r="F92" s="63"/>
      <c r="G92" s="289" t="s">
        <v>644</v>
      </c>
      <c r="H92" s="3"/>
      <c r="I92" s="3"/>
      <c r="J92" s="3"/>
      <c r="K92" s="3"/>
    </row>
    <row r="93" spans="1:11" x14ac:dyDescent="0.2">
      <c r="A93" s="132">
        <v>41337</v>
      </c>
      <c r="B93" s="17"/>
      <c r="C93" s="113">
        <v>540</v>
      </c>
      <c r="D93" s="25"/>
      <c r="E93" s="77"/>
      <c r="F93" s="63"/>
      <c r="G93" s="289" t="s">
        <v>645</v>
      </c>
      <c r="H93" s="3"/>
      <c r="I93" s="3"/>
      <c r="J93" s="3"/>
      <c r="K93" s="3"/>
    </row>
    <row r="94" spans="1:11" x14ac:dyDescent="0.2">
      <c r="A94" s="132">
        <v>41344</v>
      </c>
      <c r="B94" s="17"/>
      <c r="C94" s="113">
        <v>618</v>
      </c>
      <c r="D94" s="25"/>
      <c r="E94" s="77"/>
      <c r="F94" s="63"/>
      <c r="G94" s="289" t="s">
        <v>646</v>
      </c>
      <c r="H94" s="3"/>
      <c r="I94" s="3"/>
      <c r="J94" s="3"/>
      <c r="K94" s="3"/>
    </row>
    <row r="95" spans="1:11" x14ac:dyDescent="0.2">
      <c r="A95" s="132">
        <v>41351</v>
      </c>
      <c r="B95" s="17"/>
      <c r="C95" s="113">
        <v>693</v>
      </c>
      <c r="D95" s="25"/>
      <c r="E95" s="77"/>
      <c r="F95" s="63"/>
      <c r="G95" s="289" t="s">
        <v>647</v>
      </c>
      <c r="H95" s="3"/>
      <c r="I95" s="3"/>
      <c r="J95" s="3"/>
      <c r="K95" s="3"/>
    </row>
    <row r="96" spans="1:11" x14ac:dyDescent="0.2">
      <c r="A96" s="132">
        <v>41358</v>
      </c>
      <c r="B96" s="17"/>
      <c r="C96" s="113">
        <v>968</v>
      </c>
      <c r="D96" s="25"/>
      <c r="E96" s="77"/>
      <c r="F96" s="63"/>
      <c r="G96" s="289" t="s">
        <v>648</v>
      </c>
      <c r="H96" s="3"/>
      <c r="I96" s="3"/>
      <c r="J96" s="3"/>
      <c r="K96" s="3"/>
    </row>
    <row r="97" spans="1:11" x14ac:dyDescent="0.2">
      <c r="A97" s="132">
        <v>41365</v>
      </c>
      <c r="B97" s="17"/>
      <c r="C97" s="113">
        <v>553</v>
      </c>
      <c r="D97" s="25"/>
      <c r="E97" s="77"/>
      <c r="F97" s="63"/>
      <c r="G97" s="289" t="s">
        <v>649</v>
      </c>
      <c r="H97" s="3"/>
      <c r="I97" s="3"/>
      <c r="J97" s="3"/>
      <c r="K97" s="3"/>
    </row>
    <row r="98" spans="1:11" x14ac:dyDescent="0.2">
      <c r="A98" s="132">
        <v>41372</v>
      </c>
      <c r="B98" s="17"/>
      <c r="C98" s="113">
        <v>1418</v>
      </c>
      <c r="D98" s="25"/>
      <c r="E98" s="77"/>
      <c r="F98" s="63"/>
      <c r="G98" s="289" t="s">
        <v>650</v>
      </c>
      <c r="H98" s="3"/>
      <c r="I98" s="3"/>
      <c r="J98" s="3"/>
      <c r="K98" s="3"/>
    </row>
    <row r="99" spans="1:11" x14ac:dyDescent="0.2">
      <c r="A99" s="132">
        <v>41379</v>
      </c>
      <c r="B99" s="17"/>
      <c r="C99" s="113">
        <v>424</v>
      </c>
      <c r="D99" s="25"/>
      <c r="E99" s="77"/>
      <c r="F99" s="63"/>
      <c r="G99" s="289" t="s">
        <v>651</v>
      </c>
      <c r="H99" s="3"/>
      <c r="I99" s="3"/>
      <c r="J99" s="3"/>
      <c r="K99" s="3"/>
    </row>
    <row r="100" spans="1:11" x14ac:dyDescent="0.2">
      <c r="A100" s="132">
        <v>41386</v>
      </c>
      <c r="B100" s="17"/>
      <c r="C100" s="113">
        <v>633</v>
      </c>
      <c r="D100" s="25"/>
      <c r="E100" s="77"/>
      <c r="F100" s="63"/>
      <c r="G100" s="289" t="s">
        <v>652</v>
      </c>
      <c r="H100" s="3"/>
      <c r="I100" s="3"/>
      <c r="J100" s="3"/>
      <c r="K100" s="3"/>
    </row>
    <row r="101" spans="1:11" x14ac:dyDescent="0.2">
      <c r="A101" s="132">
        <v>41393</v>
      </c>
      <c r="B101" s="17"/>
      <c r="C101" s="113">
        <v>498</v>
      </c>
      <c r="D101" s="25"/>
      <c r="E101" s="77"/>
      <c r="F101" s="63"/>
      <c r="G101" s="289" t="s">
        <v>653</v>
      </c>
      <c r="H101" s="3"/>
      <c r="I101" s="3"/>
      <c r="J101" s="3"/>
      <c r="K101" s="3"/>
    </row>
    <row r="102" spans="1:11" x14ac:dyDescent="0.2">
      <c r="A102" s="132">
        <v>41400</v>
      </c>
      <c r="B102" s="17"/>
      <c r="C102" s="113">
        <v>434</v>
      </c>
      <c r="D102" s="25"/>
      <c r="E102" s="77"/>
      <c r="F102" s="63"/>
      <c r="G102" s="289" t="s">
        <v>654</v>
      </c>
      <c r="H102" s="3"/>
      <c r="I102" s="3"/>
      <c r="J102" s="3"/>
      <c r="K102" s="3"/>
    </row>
    <row r="103" spans="1:11" x14ac:dyDescent="0.2">
      <c r="A103" s="132">
        <v>41408</v>
      </c>
      <c r="B103" s="17"/>
      <c r="C103" s="113">
        <v>564</v>
      </c>
      <c r="D103" s="25"/>
      <c r="E103" s="77"/>
      <c r="F103" s="63"/>
      <c r="G103" s="289" t="s">
        <v>655</v>
      </c>
      <c r="H103" s="3"/>
      <c r="I103" s="3"/>
      <c r="J103" s="3"/>
      <c r="K103" s="3"/>
    </row>
    <row r="104" spans="1:11" x14ac:dyDescent="0.2">
      <c r="A104" s="132">
        <v>41414</v>
      </c>
      <c r="B104" s="17"/>
      <c r="C104" s="113">
        <v>572</v>
      </c>
      <c r="D104" s="25"/>
      <c r="E104" s="77"/>
      <c r="F104" s="63"/>
      <c r="G104" s="289" t="s">
        <v>656</v>
      </c>
      <c r="H104" s="3"/>
      <c r="I104" s="3"/>
      <c r="J104" s="3"/>
      <c r="K104" s="3"/>
    </row>
    <row r="105" spans="1:11" x14ac:dyDescent="0.2">
      <c r="A105" s="132">
        <v>41422</v>
      </c>
      <c r="B105" s="17"/>
      <c r="C105" s="113">
        <v>612</v>
      </c>
      <c r="D105" s="25"/>
      <c r="E105" s="77"/>
      <c r="F105" s="63"/>
      <c r="G105" s="289" t="s">
        <v>657</v>
      </c>
      <c r="H105" s="3"/>
      <c r="I105" s="3"/>
      <c r="J105" s="3"/>
      <c r="K105" s="3"/>
    </row>
    <row r="106" spans="1:11" x14ac:dyDescent="0.2">
      <c r="A106" s="132">
        <v>41428</v>
      </c>
      <c r="B106" s="17"/>
      <c r="C106" s="113">
        <v>658</v>
      </c>
      <c r="D106" s="25"/>
      <c r="E106" s="77"/>
      <c r="F106" s="63"/>
      <c r="G106" s="289" t="s">
        <v>658</v>
      </c>
      <c r="H106" s="3"/>
      <c r="I106" s="3"/>
      <c r="J106" s="3"/>
      <c r="K106" s="3"/>
    </row>
    <row r="107" spans="1:11" x14ac:dyDescent="0.2">
      <c r="A107" s="132">
        <v>41435</v>
      </c>
      <c r="B107" s="17"/>
      <c r="C107" s="113">
        <v>681</v>
      </c>
      <c r="D107" s="25"/>
      <c r="E107" s="77"/>
      <c r="F107" s="63"/>
      <c r="G107" s="289" t="s">
        <v>659</v>
      </c>
      <c r="H107" s="3"/>
      <c r="I107" s="3"/>
      <c r="J107" s="3"/>
      <c r="K107" s="3"/>
    </row>
    <row r="108" spans="1:11" x14ac:dyDescent="0.2">
      <c r="A108" s="132">
        <v>41442</v>
      </c>
      <c r="B108" s="17"/>
      <c r="C108" s="113">
        <v>880</v>
      </c>
      <c r="D108" s="25"/>
      <c r="E108" s="77"/>
      <c r="F108" s="63"/>
      <c r="G108" s="289" t="s">
        <v>660</v>
      </c>
      <c r="H108" s="3"/>
      <c r="I108" s="3"/>
      <c r="J108" s="3"/>
      <c r="K108" s="3"/>
    </row>
    <row r="109" spans="1:11" x14ac:dyDescent="0.2">
      <c r="A109" s="132">
        <v>41449</v>
      </c>
      <c r="B109" s="17"/>
      <c r="C109" s="113">
        <v>635</v>
      </c>
      <c r="D109" s="25"/>
      <c r="E109" s="77"/>
      <c r="F109" s="63"/>
      <c r="G109" s="289" t="s">
        <v>661</v>
      </c>
      <c r="H109" s="3"/>
      <c r="I109" s="3"/>
      <c r="J109" s="3"/>
      <c r="K109" s="3"/>
    </row>
    <row r="110" spans="1:11" x14ac:dyDescent="0.2">
      <c r="A110" s="132">
        <v>41456</v>
      </c>
      <c r="B110" s="17"/>
      <c r="C110" s="113">
        <v>571</v>
      </c>
      <c r="D110" s="25"/>
      <c r="E110" s="77"/>
      <c r="F110" s="63"/>
      <c r="G110" s="289" t="s">
        <v>662</v>
      </c>
      <c r="H110" s="3"/>
      <c r="I110" s="3"/>
      <c r="J110" s="3"/>
      <c r="K110" s="3"/>
    </row>
    <row r="111" spans="1:11" x14ac:dyDescent="0.2">
      <c r="A111" s="132">
        <v>41463</v>
      </c>
      <c r="B111" s="17"/>
      <c r="C111" s="113">
        <v>430</v>
      </c>
      <c r="D111" s="25"/>
      <c r="E111" s="77"/>
      <c r="F111" s="63"/>
      <c r="G111" s="289" t="s">
        <v>663</v>
      </c>
      <c r="H111" s="3"/>
      <c r="I111" s="3"/>
      <c r="J111" s="3"/>
      <c r="K111" s="3"/>
    </row>
    <row r="112" spans="1:11" x14ac:dyDescent="0.2">
      <c r="A112" s="132">
        <v>41470</v>
      </c>
      <c r="B112" s="17"/>
      <c r="C112" s="113">
        <v>3367</v>
      </c>
      <c r="D112" s="25"/>
      <c r="E112" s="77"/>
      <c r="F112" s="63"/>
      <c r="G112" s="289" t="s">
        <v>664</v>
      </c>
      <c r="H112" s="3"/>
      <c r="I112" s="3"/>
      <c r="J112" s="3"/>
      <c r="K112" s="3"/>
    </row>
    <row r="113" spans="1:11" x14ac:dyDescent="0.2">
      <c r="A113" s="132">
        <v>41491</v>
      </c>
      <c r="B113" s="17"/>
      <c r="C113" s="113">
        <v>623</v>
      </c>
      <c r="D113" s="25"/>
      <c r="E113" s="77"/>
      <c r="F113" s="63"/>
      <c r="G113" s="289" t="s">
        <v>665</v>
      </c>
      <c r="H113" s="3"/>
      <c r="I113" s="3"/>
      <c r="J113" s="3"/>
      <c r="K113" s="3"/>
    </row>
    <row r="114" spans="1:11" x14ac:dyDescent="0.2">
      <c r="A114" s="132">
        <v>41498</v>
      </c>
      <c r="B114" s="17"/>
      <c r="C114" s="113">
        <v>629</v>
      </c>
      <c r="D114" s="25"/>
      <c r="E114" s="77"/>
      <c r="F114" s="63"/>
      <c r="G114" s="289" t="s">
        <v>666</v>
      </c>
      <c r="H114" s="3"/>
      <c r="I114" s="3"/>
      <c r="J114" s="3"/>
      <c r="K114" s="3"/>
    </row>
    <row r="115" spans="1:11" x14ac:dyDescent="0.2">
      <c r="A115" s="132">
        <v>41505</v>
      </c>
      <c r="B115" s="17"/>
      <c r="C115" s="113">
        <v>745</v>
      </c>
      <c r="D115" s="25"/>
      <c r="E115" s="77"/>
      <c r="F115" s="63"/>
      <c r="G115" s="289" t="s">
        <v>667</v>
      </c>
      <c r="H115" s="3"/>
      <c r="I115" s="3"/>
      <c r="J115" s="3"/>
      <c r="K115" s="3"/>
    </row>
    <row r="116" spans="1:11" x14ac:dyDescent="0.2">
      <c r="A116" s="132">
        <v>41512</v>
      </c>
      <c r="B116" s="17"/>
      <c r="C116" s="113">
        <v>587</v>
      </c>
      <c r="D116" s="25"/>
      <c r="E116" s="77"/>
      <c r="F116" s="63"/>
      <c r="G116" s="289" t="s">
        <v>668</v>
      </c>
      <c r="H116" s="3"/>
      <c r="I116" s="3"/>
      <c r="J116" s="3"/>
      <c r="K116" s="3"/>
    </row>
    <row r="117" spans="1:11" x14ac:dyDescent="0.2">
      <c r="A117" s="132">
        <v>41520</v>
      </c>
      <c r="B117" s="17"/>
      <c r="C117" s="113">
        <v>682</v>
      </c>
      <c r="D117" s="25"/>
      <c r="E117" s="77"/>
      <c r="F117" s="63"/>
      <c r="G117" s="289" t="s">
        <v>669</v>
      </c>
      <c r="H117" s="3"/>
      <c r="I117" s="3"/>
      <c r="J117" s="3"/>
      <c r="K117" s="3"/>
    </row>
    <row r="118" spans="1:11" x14ac:dyDescent="0.2">
      <c r="A118" s="132">
        <v>41526</v>
      </c>
      <c r="B118" s="17"/>
      <c r="C118" s="113">
        <v>829</v>
      </c>
      <c r="D118" s="25"/>
      <c r="E118" s="77"/>
      <c r="F118" s="63"/>
      <c r="G118" s="289" t="s">
        <v>670</v>
      </c>
      <c r="H118" s="3"/>
      <c r="I118" s="3"/>
      <c r="J118" s="3"/>
      <c r="K118" s="3"/>
    </row>
    <row r="119" spans="1:11" x14ac:dyDescent="0.2">
      <c r="A119" s="132">
        <v>41533</v>
      </c>
      <c r="B119" s="17"/>
      <c r="C119" s="113">
        <v>696</v>
      </c>
      <c r="D119" s="25"/>
      <c r="E119" s="77"/>
      <c r="F119" s="63"/>
      <c r="G119" s="289" t="s">
        <v>671</v>
      </c>
      <c r="H119" s="3"/>
      <c r="I119" s="3"/>
      <c r="J119" s="3"/>
      <c r="K119" s="3"/>
    </row>
    <row r="120" spans="1:11" x14ac:dyDescent="0.2">
      <c r="A120" s="132">
        <v>41540</v>
      </c>
      <c r="B120" s="17"/>
      <c r="C120" s="113">
        <v>748</v>
      </c>
      <c r="D120" s="25"/>
      <c r="E120" s="77"/>
      <c r="F120" s="63"/>
      <c r="G120" s="289" t="s">
        <v>672</v>
      </c>
      <c r="H120" s="3"/>
      <c r="I120" s="3"/>
      <c r="J120" s="3"/>
      <c r="K120" s="3"/>
    </row>
    <row r="121" spans="1:11" x14ac:dyDescent="0.2">
      <c r="A121" s="132">
        <v>41547</v>
      </c>
      <c r="B121" s="17"/>
      <c r="C121" s="113">
        <v>699</v>
      </c>
      <c r="D121" s="25"/>
      <c r="E121" s="77"/>
      <c r="F121" s="63"/>
      <c r="G121" s="289" t="s">
        <v>673</v>
      </c>
      <c r="H121" s="3"/>
      <c r="I121" s="3"/>
      <c r="J121" s="3"/>
      <c r="K121" s="3"/>
    </row>
    <row r="122" spans="1:11" x14ac:dyDescent="0.2">
      <c r="A122" s="132">
        <v>41568</v>
      </c>
      <c r="B122" s="17"/>
      <c r="C122" s="113">
        <v>658</v>
      </c>
      <c r="D122" s="25"/>
      <c r="E122" s="77">
        <v>0.6</v>
      </c>
      <c r="F122" s="63"/>
      <c r="G122" s="289" t="s">
        <v>674</v>
      </c>
      <c r="H122" s="3"/>
      <c r="I122" s="3"/>
      <c r="J122" s="3"/>
      <c r="K122" s="3"/>
    </row>
    <row r="123" spans="1:11" x14ac:dyDescent="0.2">
      <c r="A123" s="132">
        <v>41575</v>
      </c>
      <c r="B123" s="17"/>
      <c r="C123" s="113">
        <v>811</v>
      </c>
      <c r="D123" s="25"/>
      <c r="E123" s="77">
        <v>0.5</v>
      </c>
      <c r="F123" s="63"/>
      <c r="G123" s="289" t="s">
        <v>675</v>
      </c>
      <c r="H123" s="3"/>
      <c r="I123" s="3"/>
      <c r="J123" s="3"/>
      <c r="K123" s="3"/>
    </row>
    <row r="124" spans="1:11" x14ac:dyDescent="0.2">
      <c r="A124" s="132">
        <v>41582</v>
      </c>
      <c r="B124" s="17"/>
      <c r="C124" s="113">
        <v>1197</v>
      </c>
      <c r="D124" s="25"/>
      <c r="E124" s="77"/>
      <c r="F124" s="63"/>
      <c r="G124" s="289" t="s">
        <v>676</v>
      </c>
      <c r="H124" s="3"/>
      <c r="I124" s="3"/>
      <c r="J124" s="3"/>
      <c r="K124" s="3"/>
    </row>
    <row r="125" spans="1:11" x14ac:dyDescent="0.2">
      <c r="A125" s="132">
        <v>41589</v>
      </c>
      <c r="B125" s="17"/>
      <c r="C125" s="113">
        <v>499</v>
      </c>
      <c r="D125" s="25"/>
      <c r="E125" s="77"/>
      <c r="F125" s="63"/>
      <c r="G125" s="289" t="s">
        <v>677</v>
      </c>
      <c r="H125" s="3"/>
      <c r="I125" s="3"/>
      <c r="J125" s="3"/>
      <c r="K125" s="3"/>
    </row>
    <row r="126" spans="1:11" x14ac:dyDescent="0.2">
      <c r="A126" s="132">
        <v>41596</v>
      </c>
      <c r="B126" s="17"/>
      <c r="C126" s="113">
        <v>771</v>
      </c>
      <c r="D126" s="25"/>
      <c r="E126" s="77"/>
      <c r="F126" s="63"/>
      <c r="G126" s="289" t="s">
        <v>678</v>
      </c>
      <c r="H126" s="3"/>
      <c r="I126" s="3"/>
      <c r="J126" s="3"/>
      <c r="K126" s="3"/>
    </row>
    <row r="127" spans="1:11" x14ac:dyDescent="0.2">
      <c r="A127" s="132">
        <v>41603</v>
      </c>
      <c r="B127" s="17"/>
      <c r="C127" s="113">
        <v>612</v>
      </c>
      <c r="D127" s="25"/>
      <c r="E127" s="77"/>
      <c r="F127" s="63"/>
      <c r="G127" s="289" t="s">
        <v>679</v>
      </c>
      <c r="H127" s="3"/>
      <c r="I127" s="3"/>
      <c r="J127" s="3"/>
      <c r="K127" s="3"/>
    </row>
    <row r="128" spans="1:11" x14ac:dyDescent="0.2">
      <c r="A128" s="132">
        <v>41610</v>
      </c>
      <c r="B128" s="17"/>
      <c r="C128" s="113">
        <v>662</v>
      </c>
      <c r="D128" s="25"/>
      <c r="E128" s="77"/>
      <c r="F128" s="63"/>
      <c r="G128" s="289" t="s">
        <v>680</v>
      </c>
      <c r="H128" s="3"/>
      <c r="I128" s="3"/>
      <c r="J128" s="3"/>
      <c r="K128" s="3"/>
    </row>
    <row r="129" spans="1:11" x14ac:dyDescent="0.2">
      <c r="A129" s="132">
        <v>41617</v>
      </c>
      <c r="B129" s="17"/>
      <c r="C129" s="113">
        <v>527</v>
      </c>
      <c r="D129" s="25"/>
      <c r="E129" s="77"/>
      <c r="F129" s="63"/>
      <c r="G129" s="289" t="s">
        <v>681</v>
      </c>
      <c r="H129" s="3"/>
      <c r="I129" s="3"/>
      <c r="J129" s="3"/>
      <c r="K129" s="3"/>
    </row>
    <row r="130" spans="1:11" x14ac:dyDescent="0.2">
      <c r="A130" s="132">
        <v>41624</v>
      </c>
      <c r="B130" s="17"/>
      <c r="C130" s="113">
        <v>590</v>
      </c>
      <c r="D130" s="25"/>
      <c r="E130" s="77"/>
      <c r="F130" s="63"/>
      <c r="G130" s="289" t="s">
        <v>682</v>
      </c>
      <c r="H130" s="3"/>
      <c r="I130" s="3"/>
      <c r="J130" s="3"/>
      <c r="K130" s="3"/>
    </row>
    <row r="131" spans="1:11" x14ac:dyDescent="0.2">
      <c r="A131" s="132">
        <v>41631</v>
      </c>
      <c r="B131" s="17"/>
      <c r="C131" s="113">
        <v>580</v>
      </c>
      <c r="D131" s="25"/>
      <c r="E131" s="77"/>
      <c r="F131" s="63"/>
      <c r="G131" s="289" t="s">
        <v>683</v>
      </c>
      <c r="H131" s="3"/>
      <c r="I131" s="3"/>
      <c r="J131" s="3"/>
      <c r="K131" s="3"/>
    </row>
    <row r="132" spans="1:11" x14ac:dyDescent="0.2">
      <c r="A132" s="132">
        <v>41638</v>
      </c>
      <c r="B132" s="17"/>
      <c r="C132" s="113">
        <v>555</v>
      </c>
      <c r="D132" s="25"/>
      <c r="E132" s="77"/>
      <c r="F132" s="63"/>
      <c r="G132" s="289" t="s">
        <v>684</v>
      </c>
      <c r="H132" s="3"/>
      <c r="I132" s="3"/>
      <c r="J132" s="3"/>
      <c r="K132" s="3"/>
    </row>
    <row r="133" spans="1:11" x14ac:dyDescent="0.2">
      <c r="A133" s="132">
        <v>41645</v>
      </c>
      <c r="B133" s="17"/>
      <c r="C133" s="113">
        <v>504</v>
      </c>
      <c r="D133" s="25"/>
      <c r="E133" s="77"/>
      <c r="F133" s="63"/>
      <c r="G133" s="289" t="s">
        <v>685</v>
      </c>
      <c r="H133" s="3"/>
      <c r="I133" s="3"/>
      <c r="J133" s="3"/>
      <c r="K133" s="3"/>
    </row>
    <row r="134" spans="1:11" x14ac:dyDescent="0.2">
      <c r="A134" s="132">
        <v>41652</v>
      </c>
      <c r="B134" s="17"/>
      <c r="C134" s="113">
        <v>467</v>
      </c>
      <c r="D134" s="25"/>
      <c r="E134" s="77"/>
      <c r="F134" s="63"/>
      <c r="G134" s="289" t="s">
        <v>686</v>
      </c>
      <c r="H134" s="3"/>
      <c r="I134" s="3"/>
      <c r="J134" s="3"/>
      <c r="K134" s="3"/>
    </row>
    <row r="135" spans="1:11" x14ac:dyDescent="0.2">
      <c r="A135" s="132">
        <v>41660</v>
      </c>
      <c r="B135" s="17"/>
      <c r="C135" s="113">
        <v>510</v>
      </c>
      <c r="D135" s="25"/>
      <c r="E135" s="77"/>
      <c r="F135" s="63"/>
      <c r="G135" s="289" t="s">
        <v>687</v>
      </c>
      <c r="H135" s="3"/>
      <c r="I135" s="3"/>
      <c r="J135" s="3"/>
      <c r="K135" s="3"/>
    </row>
    <row r="136" spans="1:11" x14ac:dyDescent="0.2">
      <c r="A136" s="132">
        <v>41666</v>
      </c>
      <c r="B136" s="17"/>
      <c r="C136" s="113">
        <v>434</v>
      </c>
      <c r="D136" s="25"/>
      <c r="E136" s="77"/>
      <c r="F136" s="63"/>
      <c r="G136" s="289" t="s">
        <v>688</v>
      </c>
      <c r="H136" s="3"/>
      <c r="I136" s="3"/>
      <c r="J136" s="3"/>
      <c r="K136" s="3"/>
    </row>
    <row r="137" spans="1:11" x14ac:dyDescent="0.2">
      <c r="A137" s="132">
        <v>41673</v>
      </c>
      <c r="B137" s="17"/>
      <c r="C137" s="113">
        <v>533</v>
      </c>
      <c r="D137" s="25"/>
      <c r="E137" s="77"/>
      <c r="F137" s="63"/>
      <c r="G137" s="289" t="s">
        <v>689</v>
      </c>
      <c r="H137" s="3"/>
      <c r="I137" s="3"/>
      <c r="J137" s="3"/>
      <c r="K137" s="3"/>
    </row>
    <row r="138" spans="1:11" x14ac:dyDescent="0.2">
      <c r="A138" s="132">
        <v>41680</v>
      </c>
      <c r="B138" s="17"/>
      <c r="C138" s="113">
        <v>790</v>
      </c>
      <c r="D138" s="25"/>
      <c r="E138" s="77"/>
      <c r="F138" s="63"/>
      <c r="G138" s="289" t="s">
        <v>690</v>
      </c>
      <c r="H138" s="3"/>
      <c r="I138" s="3"/>
      <c r="J138" s="3"/>
      <c r="K138" s="3"/>
    </row>
    <row r="139" spans="1:11" x14ac:dyDescent="0.2">
      <c r="A139" s="132">
        <v>41688</v>
      </c>
      <c r="B139" s="17"/>
      <c r="C139" s="113">
        <v>1006</v>
      </c>
      <c r="D139" s="25"/>
      <c r="E139" s="77"/>
      <c r="F139" s="63"/>
      <c r="G139" s="289" t="s">
        <v>691</v>
      </c>
      <c r="H139" s="3"/>
      <c r="I139" s="3"/>
      <c r="J139" s="3"/>
      <c r="K139" s="3"/>
    </row>
    <row r="140" spans="1:11" x14ac:dyDescent="0.2">
      <c r="A140" s="132">
        <v>41694</v>
      </c>
      <c r="B140" s="17"/>
      <c r="C140" s="113">
        <v>1135</v>
      </c>
      <c r="D140" s="25"/>
      <c r="E140" s="77"/>
      <c r="F140" s="63"/>
      <c r="G140" s="289" t="s">
        <v>692</v>
      </c>
      <c r="H140" s="3"/>
      <c r="I140" s="3"/>
      <c r="J140" s="3"/>
      <c r="K140" s="3"/>
    </row>
    <row r="141" spans="1:11" x14ac:dyDescent="0.2">
      <c r="A141" s="37"/>
      <c r="B141" s="33"/>
      <c r="C141" s="114"/>
      <c r="D141" s="25"/>
      <c r="E141" s="46"/>
      <c r="F141" s="122"/>
    </row>
    <row r="142" spans="1:11" ht="15" x14ac:dyDescent="0.25">
      <c r="A142" s="86" t="s">
        <v>64</v>
      </c>
      <c r="B142" s="87"/>
      <c r="C142" s="121"/>
      <c r="D142" s="62"/>
      <c r="E142" s="62"/>
    </row>
    <row r="143" spans="1:11" x14ac:dyDescent="0.2">
      <c r="A143" s="76" t="s">
        <v>107</v>
      </c>
      <c r="B143" s="85"/>
      <c r="D143" s="53"/>
      <c r="E143" s="53"/>
    </row>
    <row r="144" spans="1:11" x14ac:dyDescent="0.2">
      <c r="A144" s="76" t="s">
        <v>108</v>
      </c>
      <c r="B144" s="85"/>
      <c r="D144" s="53"/>
      <c r="E144" s="53"/>
    </row>
    <row r="145" spans="1:5" x14ac:dyDescent="0.2">
      <c r="A145" s="76" t="s">
        <v>209</v>
      </c>
      <c r="B145" s="85"/>
      <c r="D145" s="53"/>
      <c r="E145" s="53"/>
    </row>
    <row r="146" spans="1:5" x14ac:dyDescent="0.2">
      <c r="B146" s="85"/>
      <c r="D146" s="53"/>
      <c r="E146" s="53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H148"/>
  <sheetViews>
    <sheetView zoomScale="90" zoomScaleNormal="90" workbookViewId="0">
      <pane xSplit="1" ySplit="6" topLeftCell="B133" activePane="bottomRight" state="frozen"/>
      <selection pane="topRight" activeCell="B1" sqref="B1"/>
      <selection pane="bottomLeft" activeCell="A7" sqref="A7"/>
      <selection pane="bottomRight" activeCell="K36" sqref="K36"/>
    </sheetView>
  </sheetViews>
  <sheetFormatPr defaultRowHeight="14.25" x14ac:dyDescent="0.2"/>
  <cols>
    <col min="1" max="1" width="21.7109375" style="76" customWidth="1"/>
    <col min="2" max="2" width="3.5703125" style="76" bestFit="1" customWidth="1"/>
    <col min="3" max="3" width="21.7109375" style="52" customWidth="1"/>
    <col min="4" max="4" width="21.7109375" style="112" customWidth="1"/>
    <col min="5" max="5" width="21.7109375" style="52" hidden="1" customWidth="1"/>
    <col min="6" max="6" width="21.7109375" style="52" customWidth="1"/>
    <col min="7" max="7" width="21.7109375" style="77" customWidth="1"/>
    <col min="8" max="8" width="10.7109375" style="282" bestFit="1" customWidth="1"/>
    <col min="9" max="16384" width="9.140625" style="52"/>
  </cols>
  <sheetData>
    <row r="2" spans="1:8" ht="15" x14ac:dyDescent="0.25">
      <c r="A2" s="74" t="s">
        <v>111</v>
      </c>
      <c r="B2" s="74"/>
    </row>
    <row r="3" spans="1:8" ht="15" x14ac:dyDescent="0.25">
      <c r="A3" s="74" t="s">
        <v>112</v>
      </c>
      <c r="B3" s="74"/>
    </row>
    <row r="4" spans="1:8" ht="60" customHeight="1" x14ac:dyDescent="0.2">
      <c r="A4" s="208" t="s">
        <v>49</v>
      </c>
      <c r="B4" s="208"/>
      <c r="C4" s="274" t="s">
        <v>105</v>
      </c>
      <c r="D4" s="210" t="s">
        <v>52</v>
      </c>
      <c r="E4" s="212" t="s">
        <v>51</v>
      </c>
      <c r="F4" s="274" t="s">
        <v>71</v>
      </c>
      <c r="G4" s="276" t="s">
        <v>208</v>
      </c>
      <c r="H4" s="283"/>
    </row>
    <row r="5" spans="1:8" ht="15" x14ac:dyDescent="0.2">
      <c r="A5" s="209" t="s">
        <v>54</v>
      </c>
      <c r="B5" s="209"/>
      <c r="C5" s="15" t="s">
        <v>106</v>
      </c>
      <c r="D5" s="211" t="s">
        <v>81</v>
      </c>
      <c r="E5" s="275" t="s">
        <v>106</v>
      </c>
      <c r="F5" s="15" t="s">
        <v>81</v>
      </c>
      <c r="G5" s="55" t="s">
        <v>81</v>
      </c>
      <c r="H5" s="284"/>
    </row>
    <row r="6" spans="1:8" ht="15" x14ac:dyDescent="0.2">
      <c r="A6" s="209"/>
      <c r="B6" s="280"/>
      <c r="C6" s="275"/>
      <c r="D6" s="214"/>
      <c r="E6" s="275"/>
      <c r="F6" s="275"/>
      <c r="G6" s="213"/>
      <c r="H6" s="287"/>
    </row>
    <row r="7" spans="1:8" ht="15" x14ac:dyDescent="0.2">
      <c r="A7" s="75" t="s">
        <v>57</v>
      </c>
      <c r="B7" s="75"/>
      <c r="C7" s="31" t="s">
        <v>58</v>
      </c>
      <c r="D7" s="104" t="s">
        <v>60</v>
      </c>
      <c r="E7" s="55" t="s">
        <v>59</v>
      </c>
      <c r="F7" s="55" t="s">
        <v>102</v>
      </c>
      <c r="G7" s="55" t="s">
        <v>61</v>
      </c>
      <c r="H7" s="288" t="s">
        <v>202</v>
      </c>
    </row>
    <row r="8" spans="1:8" x14ac:dyDescent="0.2">
      <c r="A8" s="37">
        <v>40729</v>
      </c>
      <c r="B8" s="37" t="s">
        <v>557</v>
      </c>
      <c r="C8" s="17"/>
      <c r="D8" s="106">
        <v>130</v>
      </c>
      <c r="E8" s="45"/>
      <c r="F8" s="67" t="s">
        <v>186</v>
      </c>
      <c r="G8" s="63">
        <v>8.6999999999999994E-2</v>
      </c>
      <c r="H8" s="288" t="s">
        <v>218</v>
      </c>
    </row>
    <row r="9" spans="1:8" x14ac:dyDescent="0.2">
      <c r="A9" s="37">
        <v>40735</v>
      </c>
      <c r="B9" s="37" t="s">
        <v>557</v>
      </c>
      <c r="C9" s="17"/>
      <c r="D9" s="106">
        <v>104</v>
      </c>
      <c r="E9" s="45"/>
      <c r="F9" s="67" t="s">
        <v>186</v>
      </c>
      <c r="G9" s="63">
        <v>5.1999999999999998E-2</v>
      </c>
      <c r="H9" s="288" t="s">
        <v>219</v>
      </c>
    </row>
    <row r="10" spans="1:8" x14ac:dyDescent="0.2">
      <c r="A10" s="37">
        <v>40742</v>
      </c>
      <c r="B10" s="37" t="s">
        <v>557</v>
      </c>
      <c r="C10" s="17"/>
      <c r="D10" s="106">
        <v>173</v>
      </c>
      <c r="E10" s="45"/>
      <c r="F10" s="67">
        <v>0.6</v>
      </c>
      <c r="G10" s="63">
        <v>9.7000000000000003E-2</v>
      </c>
      <c r="H10" s="288" t="s">
        <v>220</v>
      </c>
    </row>
    <row r="11" spans="1:8" x14ac:dyDescent="0.2">
      <c r="A11" s="37">
        <v>40749</v>
      </c>
      <c r="B11" s="37" t="s">
        <v>557</v>
      </c>
      <c r="C11" s="17"/>
      <c r="D11" s="106">
        <v>260</v>
      </c>
      <c r="E11" s="45"/>
      <c r="F11" s="67">
        <v>0.9</v>
      </c>
      <c r="G11" s="63">
        <v>0.28999999999999998</v>
      </c>
      <c r="H11" s="288" t="s">
        <v>221</v>
      </c>
    </row>
    <row r="12" spans="1:8" x14ac:dyDescent="0.2">
      <c r="A12" s="37">
        <v>40758</v>
      </c>
      <c r="B12" s="37" t="s">
        <v>557</v>
      </c>
      <c r="C12" s="17"/>
      <c r="D12" s="106">
        <v>313</v>
      </c>
      <c r="E12" s="45"/>
      <c r="F12" s="67">
        <v>1</v>
      </c>
      <c r="G12" s="63">
        <v>0.18</v>
      </c>
      <c r="H12" s="288" t="s">
        <v>222</v>
      </c>
    </row>
    <row r="13" spans="1:8" x14ac:dyDescent="0.2">
      <c r="A13" s="37">
        <v>40763</v>
      </c>
      <c r="B13" s="37" t="s">
        <v>557</v>
      </c>
      <c r="C13" s="17"/>
      <c r="D13" s="106">
        <v>362</v>
      </c>
      <c r="E13" s="45"/>
      <c r="F13" s="67">
        <v>0.5</v>
      </c>
      <c r="G13" s="63">
        <v>0.17</v>
      </c>
      <c r="H13" s="288" t="s">
        <v>223</v>
      </c>
    </row>
    <row r="14" spans="1:8" x14ac:dyDescent="0.2">
      <c r="A14" s="37">
        <v>40770</v>
      </c>
      <c r="B14" s="37" t="s">
        <v>557</v>
      </c>
      <c r="C14" s="17"/>
      <c r="D14" s="106">
        <v>289</v>
      </c>
      <c r="E14" s="45"/>
      <c r="F14" s="67">
        <v>0.6</v>
      </c>
      <c r="G14" s="63">
        <v>0.11</v>
      </c>
      <c r="H14" s="288" t="s">
        <v>224</v>
      </c>
    </row>
    <row r="15" spans="1:8" x14ac:dyDescent="0.2">
      <c r="A15" s="37">
        <v>40777</v>
      </c>
      <c r="B15" s="37" t="s">
        <v>557</v>
      </c>
      <c r="C15" s="17"/>
      <c r="D15" s="106">
        <v>331</v>
      </c>
      <c r="E15" s="45"/>
      <c r="F15" s="67">
        <v>0.6</v>
      </c>
      <c r="G15" s="63">
        <v>0.14000000000000001</v>
      </c>
      <c r="H15" s="288" t="s">
        <v>225</v>
      </c>
    </row>
    <row r="16" spans="1:8" x14ac:dyDescent="0.2">
      <c r="A16" s="37">
        <v>40784</v>
      </c>
      <c r="B16" s="37" t="s">
        <v>557</v>
      </c>
      <c r="C16" s="17"/>
      <c r="D16" s="106">
        <v>284</v>
      </c>
      <c r="E16" s="45"/>
      <c r="F16" s="67">
        <v>0.6</v>
      </c>
      <c r="G16" s="63">
        <v>0.13</v>
      </c>
      <c r="H16" s="288" t="s">
        <v>226</v>
      </c>
    </row>
    <row r="17" spans="1:8" x14ac:dyDescent="0.2">
      <c r="A17" s="37">
        <v>40792</v>
      </c>
      <c r="B17" s="37" t="s">
        <v>557</v>
      </c>
      <c r="C17" s="17"/>
      <c r="D17" s="106">
        <v>291</v>
      </c>
      <c r="E17" s="45"/>
      <c r="F17" s="67" t="s">
        <v>186</v>
      </c>
      <c r="G17" s="63">
        <v>0.18</v>
      </c>
      <c r="H17" s="288" t="s">
        <v>227</v>
      </c>
    </row>
    <row r="18" spans="1:8" x14ac:dyDescent="0.2">
      <c r="A18" s="37">
        <v>40798</v>
      </c>
      <c r="B18" s="37" t="s">
        <v>557</v>
      </c>
      <c r="C18" s="17"/>
      <c r="D18" s="106">
        <v>262</v>
      </c>
      <c r="E18" s="45"/>
      <c r="F18" s="67" t="s">
        <v>186</v>
      </c>
      <c r="G18" s="63">
        <v>0.1</v>
      </c>
      <c r="H18" s="288" t="s">
        <v>228</v>
      </c>
    </row>
    <row r="19" spans="1:8" x14ac:dyDescent="0.2">
      <c r="A19" s="37">
        <v>40805</v>
      </c>
      <c r="B19" s="37" t="s">
        <v>557</v>
      </c>
      <c r="C19" s="17"/>
      <c r="D19" s="106">
        <v>422</v>
      </c>
      <c r="E19" s="45"/>
      <c r="F19" s="67">
        <v>0.6</v>
      </c>
      <c r="G19" s="63">
        <v>0.17</v>
      </c>
      <c r="H19" s="288" t="s">
        <v>229</v>
      </c>
    </row>
    <row r="20" spans="1:8" x14ac:dyDescent="0.2">
      <c r="A20" s="37">
        <v>40812</v>
      </c>
      <c r="B20" s="37" t="s">
        <v>557</v>
      </c>
      <c r="C20" s="17"/>
      <c r="D20" s="106">
        <v>361</v>
      </c>
      <c r="E20" s="45"/>
      <c r="F20" s="67">
        <v>0.5</v>
      </c>
      <c r="G20" s="63">
        <v>0.12</v>
      </c>
      <c r="H20" s="288" t="s">
        <v>230</v>
      </c>
    </row>
    <row r="21" spans="1:8" x14ac:dyDescent="0.2">
      <c r="A21" s="37">
        <v>40819</v>
      </c>
      <c r="B21" s="37" t="s">
        <v>557</v>
      </c>
      <c r="C21" s="17"/>
      <c r="D21" s="106">
        <v>343</v>
      </c>
      <c r="E21" s="45"/>
      <c r="F21" s="67">
        <v>0.5</v>
      </c>
      <c r="G21" s="63">
        <v>0.14000000000000001</v>
      </c>
      <c r="H21" s="288" t="s">
        <v>231</v>
      </c>
    </row>
    <row r="22" spans="1:8" x14ac:dyDescent="0.2">
      <c r="A22" s="37">
        <v>40826</v>
      </c>
      <c r="B22" s="37" t="s">
        <v>557</v>
      </c>
      <c r="C22" s="17"/>
      <c r="D22" s="106">
        <v>329</v>
      </c>
      <c r="E22" s="45"/>
      <c r="F22" s="67">
        <v>0.4</v>
      </c>
      <c r="G22" s="63">
        <v>0.18</v>
      </c>
      <c r="H22" s="288" t="s">
        <v>232</v>
      </c>
    </row>
    <row r="23" spans="1:8" x14ac:dyDescent="0.2">
      <c r="A23" s="37">
        <v>40833</v>
      </c>
      <c r="B23" s="37" t="s">
        <v>557</v>
      </c>
      <c r="C23" s="17"/>
      <c r="D23" s="106">
        <v>237</v>
      </c>
      <c r="E23" s="45"/>
      <c r="F23" s="67" t="s">
        <v>186</v>
      </c>
      <c r="G23" s="63">
        <v>0.12</v>
      </c>
      <c r="H23" s="288" t="s">
        <v>233</v>
      </c>
    </row>
    <row r="24" spans="1:8" x14ac:dyDescent="0.2">
      <c r="A24" s="37">
        <v>40840</v>
      </c>
      <c r="B24" s="37" t="s">
        <v>557</v>
      </c>
      <c r="C24" s="17"/>
      <c r="D24" s="106">
        <v>253</v>
      </c>
      <c r="E24" s="45"/>
      <c r="F24" s="67">
        <v>0.6</v>
      </c>
      <c r="G24" s="63">
        <v>0.22</v>
      </c>
      <c r="H24" s="288" t="s">
        <v>234</v>
      </c>
    </row>
    <row r="25" spans="1:8" x14ac:dyDescent="0.2">
      <c r="A25" s="37">
        <v>40847</v>
      </c>
      <c r="B25" s="37" t="s">
        <v>557</v>
      </c>
      <c r="C25" s="17"/>
      <c r="D25" s="106">
        <v>258</v>
      </c>
      <c r="E25" s="45"/>
      <c r="F25" s="67">
        <v>0.5</v>
      </c>
      <c r="G25" s="63">
        <v>0.18</v>
      </c>
      <c r="H25" s="288" t="s">
        <v>235</v>
      </c>
    </row>
    <row r="26" spans="1:8" x14ac:dyDescent="0.2">
      <c r="A26" s="37">
        <v>40854</v>
      </c>
      <c r="B26" s="37" t="s">
        <v>557</v>
      </c>
      <c r="C26" s="17"/>
      <c r="D26" s="106">
        <v>313</v>
      </c>
      <c r="E26" s="45"/>
      <c r="F26" s="67">
        <v>0.6</v>
      </c>
      <c r="G26" s="63">
        <v>0.17</v>
      </c>
      <c r="H26" s="288" t="s">
        <v>236</v>
      </c>
    </row>
    <row r="27" spans="1:8" x14ac:dyDescent="0.2">
      <c r="A27" s="37">
        <v>40861</v>
      </c>
      <c r="B27" s="37" t="s">
        <v>557</v>
      </c>
      <c r="C27" s="17"/>
      <c r="D27" s="106">
        <v>368</v>
      </c>
      <c r="E27" s="45"/>
      <c r="F27" s="67">
        <v>0.4</v>
      </c>
      <c r="G27" s="63">
        <v>0.16</v>
      </c>
      <c r="H27" s="288" t="s">
        <v>237</v>
      </c>
    </row>
    <row r="28" spans="1:8" x14ac:dyDescent="0.2">
      <c r="A28" s="37">
        <v>40868</v>
      </c>
      <c r="B28" s="37" t="s">
        <v>557</v>
      </c>
      <c r="C28" s="17"/>
      <c r="D28" s="106">
        <v>325</v>
      </c>
      <c r="E28" s="45"/>
      <c r="F28" s="67">
        <v>0.5</v>
      </c>
      <c r="G28" s="63">
        <v>0.2</v>
      </c>
      <c r="H28" s="288" t="s">
        <v>238</v>
      </c>
    </row>
    <row r="29" spans="1:8" x14ac:dyDescent="0.2">
      <c r="A29" s="37">
        <v>40875</v>
      </c>
      <c r="B29" s="37" t="s">
        <v>557</v>
      </c>
      <c r="C29" s="17"/>
      <c r="D29" s="106">
        <v>618</v>
      </c>
      <c r="E29" s="45"/>
      <c r="F29" s="67" t="s">
        <v>186</v>
      </c>
      <c r="G29" s="63" t="s">
        <v>210</v>
      </c>
      <c r="H29" s="288" t="s">
        <v>239</v>
      </c>
    </row>
    <row r="30" spans="1:8" x14ac:dyDescent="0.2">
      <c r="A30" s="37">
        <v>40882</v>
      </c>
      <c r="B30" s="37" t="s">
        <v>557</v>
      </c>
      <c r="C30" s="17"/>
      <c r="D30" s="106">
        <v>449</v>
      </c>
      <c r="E30" s="45"/>
      <c r="F30" s="67">
        <v>0.9</v>
      </c>
      <c r="G30" s="63">
        <v>0.31</v>
      </c>
      <c r="H30" s="288" t="s">
        <v>240</v>
      </c>
    </row>
    <row r="31" spans="1:8" x14ac:dyDescent="0.2">
      <c r="A31" s="37">
        <v>40889</v>
      </c>
      <c r="B31" s="37" t="s">
        <v>557</v>
      </c>
      <c r="C31" s="17"/>
      <c r="D31" s="106">
        <v>421</v>
      </c>
      <c r="E31" s="45"/>
      <c r="F31" s="67">
        <v>0.9</v>
      </c>
      <c r="G31" s="63">
        <v>0.26</v>
      </c>
      <c r="H31" s="288" t="s">
        <v>241</v>
      </c>
    </row>
    <row r="32" spans="1:8" x14ac:dyDescent="0.2">
      <c r="A32" s="37">
        <v>40896</v>
      </c>
      <c r="B32" s="37" t="s">
        <v>557</v>
      </c>
      <c r="C32" s="17"/>
      <c r="D32" s="106">
        <v>547</v>
      </c>
      <c r="E32" s="45"/>
      <c r="F32" s="67" t="s">
        <v>559</v>
      </c>
      <c r="G32" s="63" t="s">
        <v>181</v>
      </c>
      <c r="H32" s="288" t="s">
        <v>242</v>
      </c>
    </row>
    <row r="33" spans="1:8" x14ac:dyDescent="0.2">
      <c r="A33" s="37">
        <v>40904</v>
      </c>
      <c r="B33" s="37" t="s">
        <v>557</v>
      </c>
      <c r="C33" s="17"/>
      <c r="D33" s="106">
        <v>522</v>
      </c>
      <c r="E33" s="45"/>
      <c r="F33" s="67" t="s">
        <v>560</v>
      </c>
      <c r="G33" s="63">
        <v>0.32</v>
      </c>
      <c r="H33" s="288" t="s">
        <v>243</v>
      </c>
    </row>
    <row r="34" spans="1:8" x14ac:dyDescent="0.2">
      <c r="A34" s="37">
        <v>40911</v>
      </c>
      <c r="B34" s="37" t="s">
        <v>557</v>
      </c>
      <c r="C34" s="17"/>
      <c r="D34" s="106">
        <v>589</v>
      </c>
      <c r="E34" s="45"/>
      <c r="F34" s="67" t="s">
        <v>421</v>
      </c>
      <c r="G34" s="63">
        <v>0.34</v>
      </c>
      <c r="H34" s="288" t="s">
        <v>244</v>
      </c>
    </row>
    <row r="35" spans="1:8" x14ac:dyDescent="0.2">
      <c r="A35" s="37">
        <v>40917</v>
      </c>
      <c r="B35" s="37" t="s">
        <v>557</v>
      </c>
      <c r="C35" s="17"/>
      <c r="D35" s="106">
        <v>665</v>
      </c>
      <c r="E35" s="45"/>
      <c r="F35" s="67">
        <v>0.7</v>
      </c>
      <c r="G35" s="63">
        <v>0.28999999999999998</v>
      </c>
      <c r="H35" s="288" t="s">
        <v>245</v>
      </c>
    </row>
    <row r="36" spans="1:8" x14ac:dyDescent="0.2">
      <c r="A36" s="37">
        <v>40925</v>
      </c>
      <c r="B36" s="37" t="s">
        <v>557</v>
      </c>
      <c r="C36" s="17"/>
      <c r="D36" s="106">
        <v>671</v>
      </c>
      <c r="E36" s="45"/>
      <c r="F36" s="67">
        <v>0.4</v>
      </c>
      <c r="G36" s="63">
        <v>0.21</v>
      </c>
      <c r="H36" s="288" t="s">
        <v>246</v>
      </c>
    </row>
    <row r="37" spans="1:8" x14ac:dyDescent="0.2">
      <c r="A37" s="37">
        <v>40931</v>
      </c>
      <c r="B37" s="37" t="s">
        <v>557</v>
      </c>
      <c r="C37" s="17"/>
      <c r="D37" s="106">
        <v>711</v>
      </c>
      <c r="E37" s="45"/>
      <c r="F37" s="67">
        <v>0.7</v>
      </c>
      <c r="G37" s="63">
        <v>0.31</v>
      </c>
      <c r="H37" s="288" t="s">
        <v>247</v>
      </c>
    </row>
    <row r="38" spans="1:8" x14ac:dyDescent="0.2">
      <c r="A38" s="37">
        <v>40938</v>
      </c>
      <c r="B38" s="37" t="s">
        <v>557</v>
      </c>
      <c r="C38" s="17"/>
      <c r="D38" s="106">
        <v>750</v>
      </c>
      <c r="E38" s="45"/>
      <c r="F38" s="67">
        <v>1</v>
      </c>
      <c r="G38" s="63">
        <v>0.25</v>
      </c>
      <c r="H38" s="288" t="s">
        <v>248</v>
      </c>
    </row>
    <row r="39" spans="1:8" x14ac:dyDescent="0.2">
      <c r="A39" s="37">
        <v>40945</v>
      </c>
      <c r="B39" s="37" t="s">
        <v>557</v>
      </c>
      <c r="C39" s="17"/>
      <c r="D39" s="106">
        <v>707</v>
      </c>
      <c r="E39" s="45"/>
      <c r="F39" s="67">
        <v>0.7</v>
      </c>
      <c r="G39" s="63">
        <v>0.21</v>
      </c>
      <c r="H39" s="288" t="s">
        <v>249</v>
      </c>
    </row>
    <row r="40" spans="1:8" x14ac:dyDescent="0.2">
      <c r="A40" s="37">
        <v>40952</v>
      </c>
      <c r="B40" s="37" t="s">
        <v>557</v>
      </c>
      <c r="C40" s="17"/>
      <c r="D40" s="106">
        <v>723</v>
      </c>
      <c r="E40" s="45"/>
      <c r="F40" s="67">
        <v>0.7</v>
      </c>
      <c r="G40" s="63">
        <v>0.28999999999999998</v>
      </c>
      <c r="H40" s="288" t="s">
        <v>250</v>
      </c>
    </row>
    <row r="41" spans="1:8" x14ac:dyDescent="0.2">
      <c r="A41" s="37">
        <v>40960</v>
      </c>
      <c r="B41" s="37" t="s">
        <v>557</v>
      </c>
      <c r="C41" s="17"/>
      <c r="D41" s="106">
        <v>799</v>
      </c>
      <c r="E41" s="45"/>
      <c r="F41" s="67">
        <v>1.1000000000000001</v>
      </c>
      <c r="G41" s="63">
        <v>0.34</v>
      </c>
      <c r="H41" s="288" t="s">
        <v>251</v>
      </c>
    </row>
    <row r="42" spans="1:8" x14ac:dyDescent="0.2">
      <c r="A42" s="37">
        <v>40966</v>
      </c>
      <c r="B42" s="37" t="s">
        <v>557</v>
      </c>
      <c r="C42" s="17"/>
      <c r="D42" s="106">
        <v>805</v>
      </c>
      <c r="E42" s="45"/>
      <c r="F42" s="67" t="s">
        <v>424</v>
      </c>
      <c r="G42" s="63">
        <v>0.38</v>
      </c>
      <c r="H42" s="288" t="s">
        <v>252</v>
      </c>
    </row>
    <row r="43" spans="1:8" x14ac:dyDescent="0.2">
      <c r="A43" s="37">
        <v>40973</v>
      </c>
      <c r="B43" s="37" t="s">
        <v>557</v>
      </c>
      <c r="C43" s="17"/>
      <c r="D43" s="106">
        <v>1013</v>
      </c>
      <c r="E43" s="45"/>
      <c r="F43" s="67">
        <v>1.1000000000000001</v>
      </c>
      <c r="G43" s="63" t="s">
        <v>211</v>
      </c>
      <c r="H43" s="288" t="s">
        <v>253</v>
      </c>
    </row>
    <row r="44" spans="1:8" x14ac:dyDescent="0.2">
      <c r="A44" s="37">
        <v>40980</v>
      </c>
      <c r="B44" s="37" t="s">
        <v>557</v>
      </c>
      <c r="C44" s="17"/>
      <c r="D44" s="106">
        <v>2910</v>
      </c>
      <c r="E44" s="45"/>
      <c r="F44" s="67">
        <v>0.5</v>
      </c>
      <c r="G44" s="63" t="s">
        <v>212</v>
      </c>
      <c r="H44" s="288" t="s">
        <v>254</v>
      </c>
    </row>
    <row r="45" spans="1:8" x14ac:dyDescent="0.2">
      <c r="A45" s="37">
        <v>40987</v>
      </c>
      <c r="B45" s="37" t="s">
        <v>557</v>
      </c>
      <c r="C45" s="17"/>
      <c r="D45" s="106">
        <v>2098</v>
      </c>
      <c r="E45" s="45"/>
      <c r="F45" s="67">
        <v>0.8</v>
      </c>
      <c r="G45" s="63" t="s">
        <v>213</v>
      </c>
      <c r="H45" s="288" t="s">
        <v>255</v>
      </c>
    </row>
    <row r="46" spans="1:8" x14ac:dyDescent="0.2">
      <c r="A46" s="37">
        <v>40994</v>
      </c>
      <c r="B46" s="37" t="s">
        <v>557</v>
      </c>
      <c r="C46" s="17"/>
      <c r="D46" s="106">
        <v>1927</v>
      </c>
      <c r="E46" s="45"/>
      <c r="F46" s="67">
        <v>0.7</v>
      </c>
      <c r="G46" s="63" t="s">
        <v>214</v>
      </c>
      <c r="H46" s="288" t="s">
        <v>256</v>
      </c>
    </row>
    <row r="47" spans="1:8" x14ac:dyDescent="0.2">
      <c r="A47" s="37">
        <v>41001</v>
      </c>
      <c r="B47" s="37" t="s">
        <v>557</v>
      </c>
      <c r="C47" s="17"/>
      <c r="D47" s="106">
        <v>2003</v>
      </c>
      <c r="E47" s="45"/>
      <c r="F47" s="67">
        <v>0.6</v>
      </c>
      <c r="G47" s="63" t="s">
        <v>215</v>
      </c>
      <c r="H47" s="288" t="s">
        <v>257</v>
      </c>
    </row>
    <row r="48" spans="1:8" x14ac:dyDescent="0.2">
      <c r="A48" s="37">
        <v>41008</v>
      </c>
      <c r="B48" s="37" t="s">
        <v>557</v>
      </c>
      <c r="C48" s="17"/>
      <c r="D48" s="106">
        <v>2441</v>
      </c>
      <c r="E48" s="45"/>
      <c r="F48" s="67">
        <v>0.9</v>
      </c>
      <c r="G48" s="63" t="s">
        <v>216</v>
      </c>
      <c r="H48" s="288" t="s">
        <v>258</v>
      </c>
    </row>
    <row r="49" spans="1:8" x14ac:dyDescent="0.2">
      <c r="A49" s="37">
        <v>41015</v>
      </c>
      <c r="B49" s="37" t="s">
        <v>557</v>
      </c>
      <c r="C49" s="17"/>
      <c r="D49" s="106">
        <v>1031</v>
      </c>
      <c r="E49" s="45"/>
      <c r="F49" s="67" t="s">
        <v>561</v>
      </c>
      <c r="G49" s="63">
        <v>1</v>
      </c>
      <c r="H49" s="288" t="s">
        <v>259</v>
      </c>
    </row>
    <row r="50" spans="1:8" x14ac:dyDescent="0.2">
      <c r="A50" s="37">
        <v>41022</v>
      </c>
      <c r="B50" s="37" t="s">
        <v>557</v>
      </c>
      <c r="C50" s="17"/>
      <c r="D50" s="106">
        <v>1158</v>
      </c>
      <c r="E50" s="45"/>
      <c r="F50" s="67">
        <v>1.3</v>
      </c>
      <c r="G50" s="63">
        <v>1.1000000000000001</v>
      </c>
      <c r="H50" s="288" t="s">
        <v>260</v>
      </c>
    </row>
    <row r="51" spans="1:8" x14ac:dyDescent="0.2">
      <c r="A51" s="37">
        <v>41029</v>
      </c>
      <c r="B51" s="37" t="s">
        <v>557</v>
      </c>
      <c r="C51" s="17"/>
      <c r="D51" s="106">
        <v>1332</v>
      </c>
      <c r="E51" s="45"/>
      <c r="F51" s="67">
        <v>1.3</v>
      </c>
      <c r="G51" s="63">
        <v>1</v>
      </c>
      <c r="H51" s="288" t="s">
        <v>261</v>
      </c>
    </row>
    <row r="52" spans="1:8" x14ac:dyDescent="0.2">
      <c r="A52" s="37">
        <v>41036</v>
      </c>
      <c r="B52" s="37" t="s">
        <v>557</v>
      </c>
      <c r="C52" s="17"/>
      <c r="D52" s="106">
        <v>573</v>
      </c>
      <c r="E52" s="45"/>
      <c r="F52" s="67">
        <v>0.8</v>
      </c>
      <c r="G52" s="63">
        <v>0.28000000000000003</v>
      </c>
      <c r="H52" s="288" t="s">
        <v>262</v>
      </c>
    </row>
    <row r="53" spans="1:8" x14ac:dyDescent="0.2">
      <c r="A53" s="37">
        <v>41043</v>
      </c>
      <c r="B53" s="37" t="s">
        <v>557</v>
      </c>
      <c r="C53" s="17"/>
      <c r="D53" s="106">
        <v>414</v>
      </c>
      <c r="E53" s="45"/>
      <c r="F53" s="67">
        <v>0.6</v>
      </c>
      <c r="G53" s="63">
        <v>0.19</v>
      </c>
      <c r="H53" s="288" t="s">
        <v>263</v>
      </c>
    </row>
    <row r="54" spans="1:8" x14ac:dyDescent="0.2">
      <c r="A54" s="37">
        <v>41050</v>
      </c>
      <c r="B54" s="37" t="s">
        <v>557</v>
      </c>
      <c r="C54" s="17"/>
      <c r="D54" s="106">
        <v>392</v>
      </c>
      <c r="E54" s="45"/>
      <c r="F54" s="67">
        <v>0.4</v>
      </c>
      <c r="G54" s="63">
        <v>0.17</v>
      </c>
      <c r="H54" s="288" t="s">
        <v>264</v>
      </c>
    </row>
    <row r="55" spans="1:8" x14ac:dyDescent="0.2">
      <c r="A55" s="37">
        <v>41058</v>
      </c>
      <c r="B55" s="37" t="s">
        <v>557</v>
      </c>
      <c r="C55" s="17"/>
      <c r="D55" s="106">
        <v>376</v>
      </c>
      <c r="E55" s="45"/>
      <c r="F55" s="67">
        <v>0.5</v>
      </c>
      <c r="G55" s="63">
        <v>0.19</v>
      </c>
      <c r="H55" s="288" t="s">
        <v>265</v>
      </c>
    </row>
    <row r="56" spans="1:8" x14ac:dyDescent="0.2">
      <c r="A56" s="37">
        <v>41064</v>
      </c>
      <c r="B56" s="37" t="s">
        <v>557</v>
      </c>
      <c r="C56" s="17"/>
      <c r="D56" s="106">
        <v>524</v>
      </c>
      <c r="E56" s="45"/>
      <c r="F56" s="67">
        <v>0.7</v>
      </c>
      <c r="G56" s="63">
        <v>0.28999999999999998</v>
      </c>
      <c r="H56" s="288" t="s">
        <v>266</v>
      </c>
    </row>
    <row r="57" spans="1:8" x14ac:dyDescent="0.2">
      <c r="A57" s="37">
        <v>41071</v>
      </c>
      <c r="B57" s="37" t="s">
        <v>557</v>
      </c>
      <c r="C57" s="17"/>
      <c r="D57" s="106">
        <v>512</v>
      </c>
      <c r="E57" s="45"/>
      <c r="F57" s="67">
        <v>0.7</v>
      </c>
      <c r="G57" s="63">
        <v>0.25</v>
      </c>
      <c r="H57" s="288" t="s">
        <v>267</v>
      </c>
    </row>
    <row r="58" spans="1:8" x14ac:dyDescent="0.2">
      <c r="A58" s="37">
        <v>41078</v>
      </c>
      <c r="B58" s="37" t="s">
        <v>557</v>
      </c>
      <c r="C58" s="17"/>
      <c r="D58" s="106">
        <v>512</v>
      </c>
      <c r="E58" s="45"/>
      <c r="F58" s="67">
        <v>0.6</v>
      </c>
      <c r="G58" s="63">
        <v>0.27</v>
      </c>
      <c r="H58" s="288" t="s">
        <v>268</v>
      </c>
    </row>
    <row r="59" spans="1:8" x14ac:dyDescent="0.2">
      <c r="A59" s="37">
        <v>41085</v>
      </c>
      <c r="B59" s="37" t="s">
        <v>557</v>
      </c>
      <c r="C59" s="17"/>
      <c r="D59" s="106">
        <v>557</v>
      </c>
      <c r="E59" s="45"/>
      <c r="F59" s="67">
        <v>1.1000000000000001</v>
      </c>
      <c r="G59" s="63">
        <v>0.25</v>
      </c>
      <c r="H59" s="288" t="s">
        <v>269</v>
      </c>
    </row>
    <row r="60" spans="1:8" x14ac:dyDescent="0.2">
      <c r="A60" s="37">
        <v>41092</v>
      </c>
      <c r="B60" s="37" t="s">
        <v>557</v>
      </c>
      <c r="C60" s="17"/>
      <c r="D60" s="106">
        <v>515</v>
      </c>
      <c r="E60" s="45"/>
      <c r="F60" s="67">
        <v>0.6</v>
      </c>
      <c r="G60" s="63">
        <v>0.28000000000000003</v>
      </c>
      <c r="H60" s="288" t="s">
        <v>270</v>
      </c>
    </row>
    <row r="61" spans="1:8" x14ac:dyDescent="0.2">
      <c r="A61" s="37">
        <v>41099</v>
      </c>
      <c r="B61" s="37" t="s">
        <v>557</v>
      </c>
      <c r="C61" s="17"/>
      <c r="D61" s="106">
        <v>484</v>
      </c>
      <c r="E61" s="45"/>
      <c r="F61" s="67">
        <v>0.6</v>
      </c>
      <c r="G61" s="63">
        <v>0.26</v>
      </c>
      <c r="H61" s="288" t="s">
        <v>271</v>
      </c>
    </row>
    <row r="62" spans="1:8" x14ac:dyDescent="0.2">
      <c r="A62" s="37">
        <v>41106</v>
      </c>
      <c r="B62" s="37" t="s">
        <v>557</v>
      </c>
      <c r="C62" s="17"/>
      <c r="D62" s="106">
        <v>603</v>
      </c>
      <c r="E62" s="45"/>
      <c r="F62" s="67">
        <v>0.6</v>
      </c>
      <c r="G62" s="63">
        <v>0.57999999999999996</v>
      </c>
      <c r="H62" s="288" t="s">
        <v>272</v>
      </c>
    </row>
    <row r="63" spans="1:8" x14ac:dyDescent="0.2">
      <c r="A63" s="37">
        <v>41113</v>
      </c>
      <c r="B63" s="37" t="s">
        <v>557</v>
      </c>
      <c r="C63" s="17"/>
      <c r="D63" s="106">
        <v>1038</v>
      </c>
      <c r="E63" s="45"/>
      <c r="F63" s="67">
        <v>1.2</v>
      </c>
      <c r="G63" s="63">
        <v>1.6</v>
      </c>
      <c r="H63" s="288" t="s">
        <v>273</v>
      </c>
    </row>
    <row r="64" spans="1:8" x14ac:dyDescent="0.2">
      <c r="A64" s="37">
        <v>41120</v>
      </c>
      <c r="B64" s="37" t="s">
        <v>557</v>
      </c>
      <c r="C64" s="17"/>
      <c r="D64" s="106">
        <v>576</v>
      </c>
      <c r="E64" s="45"/>
      <c r="F64" s="67">
        <v>0.8</v>
      </c>
      <c r="G64" s="63">
        <v>0.36</v>
      </c>
      <c r="H64" s="288" t="s">
        <v>274</v>
      </c>
    </row>
    <row r="65" spans="1:8" x14ac:dyDescent="0.2">
      <c r="A65" s="37">
        <v>41127</v>
      </c>
      <c r="B65" s="37" t="s">
        <v>557</v>
      </c>
      <c r="C65" s="17"/>
      <c r="D65" s="106">
        <v>705</v>
      </c>
      <c r="E65" s="45"/>
      <c r="F65" s="67">
        <v>0.9</v>
      </c>
      <c r="G65" s="63">
        <v>0.59</v>
      </c>
      <c r="H65" s="288" t="s">
        <v>275</v>
      </c>
    </row>
    <row r="66" spans="1:8" x14ac:dyDescent="0.2">
      <c r="A66" s="37">
        <v>41134</v>
      </c>
      <c r="B66" s="37" t="s">
        <v>557</v>
      </c>
      <c r="C66" s="17"/>
      <c r="D66" s="106">
        <v>616</v>
      </c>
      <c r="E66" s="45"/>
      <c r="F66" s="67">
        <v>1</v>
      </c>
      <c r="G66" s="63">
        <v>0.34</v>
      </c>
      <c r="H66" s="288" t="s">
        <v>276</v>
      </c>
    </row>
    <row r="67" spans="1:8" x14ac:dyDescent="0.2">
      <c r="A67" s="37">
        <v>41141</v>
      </c>
      <c r="B67" s="37" t="s">
        <v>557</v>
      </c>
      <c r="C67" s="17"/>
      <c r="D67" s="106">
        <v>428</v>
      </c>
      <c r="E67" s="45"/>
      <c r="F67" s="67" t="s">
        <v>186</v>
      </c>
      <c r="G67" s="63">
        <v>0.18</v>
      </c>
      <c r="H67" s="288" t="s">
        <v>277</v>
      </c>
    </row>
    <row r="68" spans="1:8" x14ac:dyDescent="0.2">
      <c r="A68" s="37">
        <v>41148</v>
      </c>
      <c r="B68" s="37" t="s">
        <v>557</v>
      </c>
      <c r="C68" s="17"/>
      <c r="D68" s="106">
        <v>473</v>
      </c>
      <c r="E68" s="45"/>
      <c r="F68" s="67">
        <v>0.5</v>
      </c>
      <c r="G68" s="63">
        <v>0.17</v>
      </c>
      <c r="H68" s="288" t="s">
        <v>278</v>
      </c>
    </row>
    <row r="69" spans="1:8" x14ac:dyDescent="0.2">
      <c r="A69" s="37">
        <v>41156</v>
      </c>
      <c r="B69" s="37" t="s">
        <v>557</v>
      </c>
      <c r="C69" s="17"/>
      <c r="D69" s="106">
        <v>532</v>
      </c>
      <c r="E69" s="45"/>
      <c r="F69" s="67">
        <v>0.6</v>
      </c>
      <c r="G69" s="63">
        <v>0.19</v>
      </c>
      <c r="H69" s="288" t="s">
        <v>279</v>
      </c>
    </row>
    <row r="70" spans="1:8" x14ac:dyDescent="0.2">
      <c r="A70" s="37">
        <v>41162</v>
      </c>
      <c r="B70" s="37" t="s">
        <v>557</v>
      </c>
      <c r="C70" s="17"/>
      <c r="D70" s="106">
        <v>555</v>
      </c>
      <c r="E70" s="45"/>
      <c r="F70" s="67">
        <v>0.4</v>
      </c>
      <c r="G70" s="63">
        <v>0.2</v>
      </c>
      <c r="H70" s="288" t="s">
        <v>280</v>
      </c>
    </row>
    <row r="71" spans="1:8" x14ac:dyDescent="0.2">
      <c r="A71" s="37">
        <v>41169</v>
      </c>
      <c r="B71" s="37" t="s">
        <v>557</v>
      </c>
      <c r="C71" s="17"/>
      <c r="D71" s="106">
        <v>629</v>
      </c>
      <c r="E71" s="45"/>
      <c r="F71" s="67">
        <v>0.4</v>
      </c>
      <c r="G71" s="63">
        <v>0.2</v>
      </c>
      <c r="H71" s="288" t="s">
        <v>281</v>
      </c>
    </row>
    <row r="72" spans="1:8" x14ac:dyDescent="0.2">
      <c r="A72" s="37">
        <v>41176</v>
      </c>
      <c r="B72" s="37" t="s">
        <v>557</v>
      </c>
      <c r="C72" s="17"/>
      <c r="D72" s="106">
        <v>716</v>
      </c>
      <c r="E72" s="45"/>
      <c r="F72" s="67">
        <v>0.5</v>
      </c>
      <c r="G72" s="63">
        <v>0.17</v>
      </c>
      <c r="H72" s="288" t="s">
        <v>282</v>
      </c>
    </row>
    <row r="73" spans="1:8" x14ac:dyDescent="0.2">
      <c r="A73" s="37">
        <v>41183</v>
      </c>
      <c r="B73" s="37" t="s">
        <v>557</v>
      </c>
      <c r="C73" s="17"/>
      <c r="D73" s="106">
        <v>692</v>
      </c>
      <c r="E73" s="45"/>
      <c r="F73" s="67">
        <v>0</v>
      </c>
      <c r="G73" s="63"/>
      <c r="H73" s="288" t="s">
        <v>488</v>
      </c>
    </row>
    <row r="74" spans="1:8" x14ac:dyDescent="0.2">
      <c r="A74" s="37">
        <v>41190</v>
      </c>
      <c r="B74" s="37" t="s">
        <v>557</v>
      </c>
      <c r="C74" s="17"/>
      <c r="D74" s="106">
        <v>637</v>
      </c>
      <c r="E74" s="45"/>
      <c r="F74" s="67" t="s">
        <v>187</v>
      </c>
      <c r="G74" s="63"/>
      <c r="H74" s="288" t="s">
        <v>489</v>
      </c>
    </row>
    <row r="75" spans="1:8" x14ac:dyDescent="0.2">
      <c r="A75" s="37">
        <v>41197</v>
      </c>
      <c r="B75" s="37" t="s">
        <v>557</v>
      </c>
      <c r="C75" s="17"/>
      <c r="D75" s="106">
        <v>575</v>
      </c>
      <c r="E75" s="45"/>
      <c r="F75" s="67"/>
      <c r="G75" s="63"/>
      <c r="H75" s="288" t="s">
        <v>490</v>
      </c>
    </row>
    <row r="76" spans="1:8" x14ac:dyDescent="0.2">
      <c r="A76" s="37">
        <v>41204</v>
      </c>
      <c r="B76" s="37" t="s">
        <v>557</v>
      </c>
      <c r="C76" s="17"/>
      <c r="D76" s="106">
        <v>607</v>
      </c>
      <c r="E76" s="45"/>
      <c r="F76" s="67"/>
      <c r="G76" s="63"/>
      <c r="H76" s="288" t="s">
        <v>491</v>
      </c>
    </row>
    <row r="77" spans="1:8" x14ac:dyDescent="0.2">
      <c r="A77" s="37">
        <v>41211</v>
      </c>
      <c r="B77" s="37" t="s">
        <v>557</v>
      </c>
      <c r="C77" s="17"/>
      <c r="D77" s="106">
        <v>659</v>
      </c>
      <c r="E77" s="45"/>
      <c r="F77" s="67"/>
      <c r="G77" s="63"/>
      <c r="H77" s="288" t="s">
        <v>492</v>
      </c>
    </row>
    <row r="78" spans="1:8" x14ac:dyDescent="0.2">
      <c r="A78" s="37">
        <v>41218</v>
      </c>
      <c r="B78" s="37" t="s">
        <v>557</v>
      </c>
      <c r="C78" s="17"/>
      <c r="D78" s="106">
        <v>593</v>
      </c>
      <c r="E78" s="45"/>
      <c r="F78" s="67"/>
      <c r="G78" s="63"/>
      <c r="H78" s="288" t="s">
        <v>493</v>
      </c>
    </row>
    <row r="79" spans="1:8" x14ac:dyDescent="0.2">
      <c r="A79" s="37">
        <v>41225</v>
      </c>
      <c r="B79" s="37" t="s">
        <v>557</v>
      </c>
      <c r="C79" s="17"/>
      <c r="D79" s="106">
        <v>298</v>
      </c>
      <c r="E79" s="45"/>
      <c r="F79" s="67"/>
      <c r="G79" s="63"/>
      <c r="H79" s="288" t="s">
        <v>494</v>
      </c>
    </row>
    <row r="80" spans="1:8" x14ac:dyDescent="0.2">
      <c r="A80" s="37">
        <v>41232</v>
      </c>
      <c r="B80" s="37" t="s">
        <v>557</v>
      </c>
      <c r="C80" s="17"/>
      <c r="D80" s="106">
        <v>538</v>
      </c>
      <c r="E80" s="45"/>
      <c r="F80" s="67"/>
      <c r="G80" s="63"/>
      <c r="H80" s="288" t="s">
        <v>495</v>
      </c>
    </row>
    <row r="81" spans="1:8" x14ac:dyDescent="0.2">
      <c r="A81" s="37">
        <v>41239</v>
      </c>
      <c r="B81" s="37" t="s">
        <v>557</v>
      </c>
      <c r="C81" s="17"/>
      <c r="D81" s="106">
        <v>562</v>
      </c>
      <c r="E81" s="45"/>
      <c r="F81" s="67"/>
      <c r="G81" s="63"/>
      <c r="H81" s="288" t="s">
        <v>496</v>
      </c>
    </row>
    <row r="82" spans="1:8" x14ac:dyDescent="0.2">
      <c r="A82" s="37">
        <v>41246</v>
      </c>
      <c r="B82" s="37" t="s">
        <v>557</v>
      </c>
      <c r="C82" s="17"/>
      <c r="D82" s="106">
        <v>457</v>
      </c>
      <c r="E82" s="45"/>
      <c r="F82" s="67"/>
      <c r="G82" s="63"/>
      <c r="H82" s="288" t="s">
        <v>497</v>
      </c>
    </row>
    <row r="83" spans="1:8" x14ac:dyDescent="0.2">
      <c r="A83" s="37">
        <v>41253</v>
      </c>
      <c r="B83" s="37" t="s">
        <v>557</v>
      </c>
      <c r="C83" s="17"/>
      <c r="D83" s="106">
        <v>657</v>
      </c>
      <c r="E83" s="45"/>
      <c r="F83" s="67"/>
      <c r="G83" s="63"/>
      <c r="H83" s="288" t="s">
        <v>498</v>
      </c>
    </row>
    <row r="84" spans="1:8" x14ac:dyDescent="0.2">
      <c r="A84" s="37">
        <v>41260</v>
      </c>
      <c r="B84" s="37" t="s">
        <v>557</v>
      </c>
      <c r="C84" s="17"/>
      <c r="D84" s="106">
        <v>529</v>
      </c>
      <c r="E84" s="45"/>
      <c r="F84" s="67"/>
      <c r="G84" s="63"/>
      <c r="H84" s="288" t="s">
        <v>499</v>
      </c>
    </row>
    <row r="85" spans="1:8" x14ac:dyDescent="0.2">
      <c r="A85" s="37">
        <v>41269</v>
      </c>
      <c r="B85" s="37" t="s">
        <v>557</v>
      </c>
      <c r="C85" s="17"/>
      <c r="D85" s="106">
        <v>536</v>
      </c>
      <c r="E85" s="45"/>
      <c r="F85" s="67"/>
      <c r="G85" s="63"/>
      <c r="H85" s="285" t="s">
        <v>500</v>
      </c>
    </row>
    <row r="86" spans="1:8" x14ac:dyDescent="0.2">
      <c r="A86" s="37">
        <v>41276</v>
      </c>
      <c r="B86" s="37" t="s">
        <v>557</v>
      </c>
      <c r="C86" s="17"/>
      <c r="D86" s="106">
        <v>346</v>
      </c>
      <c r="E86" s="45"/>
      <c r="F86" s="67"/>
      <c r="G86" s="63"/>
      <c r="H86" s="285" t="s">
        <v>501</v>
      </c>
    </row>
    <row r="87" spans="1:8" x14ac:dyDescent="0.2">
      <c r="A87" s="37">
        <v>41281</v>
      </c>
      <c r="B87" s="37" t="s">
        <v>557</v>
      </c>
      <c r="C87" s="17"/>
      <c r="D87" s="106">
        <v>452</v>
      </c>
      <c r="E87" s="45"/>
      <c r="F87" s="67"/>
      <c r="G87" s="63"/>
      <c r="H87" s="285" t="s">
        <v>502</v>
      </c>
    </row>
    <row r="88" spans="1:8" x14ac:dyDescent="0.2">
      <c r="A88" s="37">
        <v>41288</v>
      </c>
      <c r="B88" s="37" t="s">
        <v>557</v>
      </c>
      <c r="C88" s="17"/>
      <c r="D88" s="106">
        <v>501</v>
      </c>
      <c r="E88" s="45"/>
      <c r="F88" s="67"/>
      <c r="G88" s="63"/>
      <c r="H88" s="285" t="s">
        <v>503</v>
      </c>
    </row>
    <row r="89" spans="1:8" x14ac:dyDescent="0.2">
      <c r="A89" s="37">
        <v>41296</v>
      </c>
      <c r="B89" s="37" t="s">
        <v>557</v>
      </c>
      <c r="C89" s="17"/>
      <c r="D89" s="106">
        <v>349</v>
      </c>
      <c r="E89" s="45"/>
      <c r="F89" s="67"/>
      <c r="G89" s="63"/>
      <c r="H89" s="285" t="s">
        <v>504</v>
      </c>
    </row>
    <row r="90" spans="1:8" x14ac:dyDescent="0.2">
      <c r="A90" s="37">
        <v>41302</v>
      </c>
      <c r="B90" s="37" t="s">
        <v>557</v>
      </c>
      <c r="C90" s="17"/>
      <c r="D90" s="106">
        <v>438</v>
      </c>
      <c r="E90" s="45"/>
      <c r="F90" s="67"/>
      <c r="G90" s="63"/>
      <c r="H90" s="285" t="s">
        <v>505</v>
      </c>
    </row>
    <row r="91" spans="1:8" x14ac:dyDescent="0.2">
      <c r="A91" s="37">
        <v>41309</v>
      </c>
      <c r="B91" s="37" t="s">
        <v>557</v>
      </c>
      <c r="C91" s="17"/>
      <c r="D91" s="106">
        <v>556</v>
      </c>
      <c r="E91" s="45"/>
      <c r="F91" s="67"/>
      <c r="G91" s="63"/>
      <c r="H91" s="285" t="s">
        <v>506</v>
      </c>
    </row>
    <row r="92" spans="1:8" x14ac:dyDescent="0.2">
      <c r="A92" s="37">
        <v>41316</v>
      </c>
      <c r="B92" s="37" t="s">
        <v>557</v>
      </c>
      <c r="C92" s="17"/>
      <c r="D92" s="106">
        <v>556</v>
      </c>
      <c r="E92" s="45"/>
      <c r="F92" s="67"/>
      <c r="G92" s="63"/>
      <c r="H92" s="286" t="s">
        <v>507</v>
      </c>
    </row>
    <row r="93" spans="1:8" x14ac:dyDescent="0.2">
      <c r="A93" s="37">
        <v>41324</v>
      </c>
      <c r="B93" s="37" t="s">
        <v>557</v>
      </c>
      <c r="C93" s="17"/>
      <c r="D93" s="106">
        <v>621</v>
      </c>
      <c r="E93" s="45"/>
      <c r="F93" s="67"/>
      <c r="G93" s="63"/>
      <c r="H93" s="286" t="s">
        <v>508</v>
      </c>
    </row>
    <row r="94" spans="1:8" x14ac:dyDescent="0.2">
      <c r="A94" s="37">
        <v>41330</v>
      </c>
      <c r="B94" s="37" t="s">
        <v>557</v>
      </c>
      <c r="C94" s="17"/>
      <c r="D94" s="106">
        <v>757</v>
      </c>
      <c r="E94" s="45"/>
      <c r="F94" s="67"/>
      <c r="G94" s="63"/>
      <c r="H94" s="286" t="s">
        <v>509</v>
      </c>
    </row>
    <row r="95" spans="1:8" x14ac:dyDescent="0.2">
      <c r="A95" s="37">
        <v>41337</v>
      </c>
      <c r="B95" s="37" t="s">
        <v>557</v>
      </c>
      <c r="C95" s="17"/>
      <c r="D95" s="106">
        <v>653</v>
      </c>
      <c r="E95" s="45"/>
      <c r="F95" s="67"/>
      <c r="G95" s="63"/>
      <c r="H95" s="286" t="s">
        <v>510</v>
      </c>
    </row>
    <row r="96" spans="1:8" x14ac:dyDescent="0.2">
      <c r="A96" s="37">
        <v>41344</v>
      </c>
      <c r="B96" s="37" t="s">
        <v>557</v>
      </c>
      <c r="C96" s="17"/>
      <c r="D96" s="106">
        <v>1398</v>
      </c>
      <c r="E96" s="45"/>
      <c r="F96" s="67"/>
      <c r="G96" s="63"/>
      <c r="H96" s="286" t="s">
        <v>511</v>
      </c>
    </row>
    <row r="97" spans="1:8" x14ac:dyDescent="0.2">
      <c r="A97" s="37">
        <v>41351</v>
      </c>
      <c r="B97" s="37" t="s">
        <v>557</v>
      </c>
      <c r="C97" s="17"/>
      <c r="D97" s="106">
        <v>1593</v>
      </c>
      <c r="E97" s="45"/>
      <c r="F97" s="67"/>
      <c r="G97" s="63"/>
      <c r="H97" s="286" t="s">
        <v>512</v>
      </c>
    </row>
    <row r="98" spans="1:8" x14ac:dyDescent="0.2">
      <c r="A98" s="37">
        <v>41358</v>
      </c>
      <c r="B98" s="37" t="s">
        <v>557</v>
      </c>
      <c r="C98" s="17"/>
      <c r="D98" s="106">
        <v>2096</v>
      </c>
      <c r="E98" s="45"/>
      <c r="F98" s="67"/>
      <c r="G98" s="63"/>
      <c r="H98" s="286" t="s">
        <v>513</v>
      </c>
    </row>
    <row r="99" spans="1:8" x14ac:dyDescent="0.2">
      <c r="A99" s="37">
        <v>41365</v>
      </c>
      <c r="B99" s="37" t="s">
        <v>557</v>
      </c>
      <c r="C99" s="17"/>
      <c r="D99" s="106">
        <v>2006</v>
      </c>
      <c r="E99" s="45"/>
      <c r="F99" s="67"/>
      <c r="G99" s="63"/>
      <c r="H99" s="286" t="s">
        <v>514</v>
      </c>
    </row>
    <row r="100" spans="1:8" x14ac:dyDescent="0.2">
      <c r="A100" s="37">
        <v>41372</v>
      </c>
      <c r="B100" s="37" t="s">
        <v>557</v>
      </c>
      <c r="C100" s="17"/>
      <c r="D100" s="106">
        <v>1936</v>
      </c>
      <c r="E100" s="45"/>
      <c r="F100" s="67"/>
      <c r="G100" s="63"/>
      <c r="H100" s="286" t="s">
        <v>515</v>
      </c>
    </row>
    <row r="101" spans="1:8" x14ac:dyDescent="0.2">
      <c r="A101" s="37">
        <v>41379</v>
      </c>
      <c r="B101" s="37" t="s">
        <v>557</v>
      </c>
      <c r="C101" s="17"/>
      <c r="D101" s="106">
        <v>542</v>
      </c>
      <c r="E101" s="45"/>
      <c r="F101" s="67"/>
      <c r="G101" s="63"/>
      <c r="H101" s="286" t="s">
        <v>516</v>
      </c>
    </row>
    <row r="102" spans="1:8" x14ac:dyDescent="0.2">
      <c r="A102" s="37">
        <v>41386</v>
      </c>
      <c r="B102" s="37" t="s">
        <v>557</v>
      </c>
      <c r="C102" s="17"/>
      <c r="D102" s="106">
        <v>681</v>
      </c>
      <c r="E102" s="45"/>
      <c r="F102" s="67"/>
      <c r="G102" s="63"/>
      <c r="H102" s="286" t="s">
        <v>517</v>
      </c>
    </row>
    <row r="103" spans="1:8" x14ac:dyDescent="0.2">
      <c r="A103" s="37">
        <v>41393</v>
      </c>
      <c r="B103" s="37" t="s">
        <v>557</v>
      </c>
      <c r="C103" s="17"/>
      <c r="D103" s="106">
        <v>525</v>
      </c>
      <c r="E103" s="45"/>
      <c r="F103" s="67"/>
      <c r="G103" s="63"/>
      <c r="H103" s="286" t="s">
        <v>518</v>
      </c>
    </row>
    <row r="104" spans="1:8" x14ac:dyDescent="0.2">
      <c r="A104" s="37">
        <v>41400</v>
      </c>
      <c r="B104" s="37" t="s">
        <v>557</v>
      </c>
      <c r="C104" s="17"/>
      <c r="D104" s="106">
        <v>444</v>
      </c>
      <c r="E104" s="45"/>
      <c r="F104" s="67"/>
      <c r="G104" s="63"/>
      <c r="H104" s="286" t="s">
        <v>519</v>
      </c>
    </row>
    <row r="105" spans="1:8" x14ac:dyDescent="0.2">
      <c r="A105" s="37">
        <v>41408</v>
      </c>
      <c r="B105" s="37" t="s">
        <v>557</v>
      </c>
      <c r="C105" s="17"/>
      <c r="D105" s="106">
        <v>571</v>
      </c>
      <c r="E105" s="45"/>
      <c r="F105" s="67"/>
      <c r="G105" s="63"/>
      <c r="H105" s="286" t="s">
        <v>520</v>
      </c>
    </row>
    <row r="106" spans="1:8" x14ac:dyDescent="0.2">
      <c r="A106" s="37">
        <v>41414</v>
      </c>
      <c r="B106" s="37" t="s">
        <v>557</v>
      </c>
      <c r="C106" s="17"/>
      <c r="D106" s="106">
        <v>539</v>
      </c>
      <c r="E106" s="45"/>
      <c r="F106" s="67"/>
      <c r="G106" s="63"/>
      <c r="H106" s="286" t="s">
        <v>521</v>
      </c>
    </row>
    <row r="107" spans="1:8" x14ac:dyDescent="0.2">
      <c r="A107" s="37">
        <v>41422</v>
      </c>
      <c r="B107" s="37" t="s">
        <v>557</v>
      </c>
      <c r="C107" s="17"/>
      <c r="D107" s="106">
        <v>628</v>
      </c>
      <c r="E107" s="45"/>
      <c r="F107" s="67"/>
      <c r="G107" s="63"/>
      <c r="H107" s="286" t="s">
        <v>522</v>
      </c>
    </row>
    <row r="108" spans="1:8" x14ac:dyDescent="0.2">
      <c r="A108" s="37">
        <v>41428</v>
      </c>
      <c r="B108" s="37" t="s">
        <v>557</v>
      </c>
      <c r="C108" s="17"/>
      <c r="D108" s="106">
        <v>667</v>
      </c>
      <c r="E108" s="45"/>
      <c r="F108" s="67"/>
      <c r="G108" s="63"/>
      <c r="H108" s="286" t="s">
        <v>523</v>
      </c>
    </row>
    <row r="109" spans="1:8" x14ac:dyDescent="0.2">
      <c r="A109" s="37">
        <v>41435</v>
      </c>
      <c r="B109" s="37" t="s">
        <v>557</v>
      </c>
      <c r="C109" s="17"/>
      <c r="D109" s="106">
        <v>680</v>
      </c>
      <c r="E109" s="45"/>
      <c r="F109" s="67"/>
      <c r="G109" s="63"/>
      <c r="H109" s="286" t="s">
        <v>524</v>
      </c>
    </row>
    <row r="110" spans="1:8" x14ac:dyDescent="0.2">
      <c r="A110" s="37">
        <v>41442</v>
      </c>
      <c r="B110" s="37" t="s">
        <v>557</v>
      </c>
      <c r="C110" s="17"/>
      <c r="D110" s="106">
        <v>767</v>
      </c>
      <c r="E110" s="45"/>
      <c r="F110" s="67"/>
      <c r="G110" s="63"/>
      <c r="H110" s="286" t="s">
        <v>525</v>
      </c>
    </row>
    <row r="111" spans="1:8" x14ac:dyDescent="0.2">
      <c r="A111" s="37">
        <v>41449</v>
      </c>
      <c r="B111" s="37" t="s">
        <v>557</v>
      </c>
      <c r="C111" s="17"/>
      <c r="D111" s="106">
        <v>633</v>
      </c>
      <c r="E111" s="45"/>
      <c r="F111" s="67"/>
      <c r="G111" s="63"/>
      <c r="H111" s="286" t="s">
        <v>526</v>
      </c>
    </row>
    <row r="112" spans="1:8" x14ac:dyDescent="0.2">
      <c r="A112" s="37">
        <v>41456</v>
      </c>
      <c r="B112" s="37" t="s">
        <v>557</v>
      </c>
      <c r="C112" s="17"/>
      <c r="D112" s="106">
        <v>632</v>
      </c>
      <c r="E112" s="45"/>
      <c r="F112" s="67"/>
      <c r="G112" s="63"/>
      <c r="H112" s="286" t="s">
        <v>527</v>
      </c>
    </row>
    <row r="113" spans="1:8" x14ac:dyDescent="0.2">
      <c r="A113" s="37">
        <v>41463</v>
      </c>
      <c r="B113" s="37" t="s">
        <v>557</v>
      </c>
      <c r="C113" s="17"/>
      <c r="D113" s="106">
        <v>455</v>
      </c>
      <c r="E113" s="45"/>
      <c r="F113" s="67"/>
      <c r="G113" s="63"/>
      <c r="H113" s="286" t="s">
        <v>528</v>
      </c>
    </row>
    <row r="114" spans="1:8" x14ac:dyDescent="0.2">
      <c r="A114" s="37">
        <v>41470</v>
      </c>
      <c r="B114" s="37" t="s">
        <v>557</v>
      </c>
      <c r="C114" s="17"/>
      <c r="D114" s="106">
        <v>456</v>
      </c>
      <c r="E114" s="45"/>
      <c r="F114" s="67"/>
      <c r="G114" s="63"/>
      <c r="H114" s="286" t="s">
        <v>529</v>
      </c>
    </row>
    <row r="115" spans="1:8" x14ac:dyDescent="0.2">
      <c r="A115" s="37">
        <v>41477</v>
      </c>
      <c r="B115" s="37" t="s">
        <v>557</v>
      </c>
      <c r="C115" s="17"/>
      <c r="D115" s="106">
        <v>519</v>
      </c>
      <c r="E115" s="45"/>
      <c r="F115" s="67"/>
      <c r="G115" s="63"/>
      <c r="H115" s="286" t="s">
        <v>530</v>
      </c>
    </row>
    <row r="116" spans="1:8" x14ac:dyDescent="0.2">
      <c r="A116" s="37">
        <v>41484</v>
      </c>
      <c r="B116" s="37" t="s">
        <v>557</v>
      </c>
      <c r="C116" s="17"/>
      <c r="D116" s="106">
        <v>840</v>
      </c>
      <c r="E116" s="45"/>
      <c r="F116" s="67"/>
      <c r="G116" s="63"/>
      <c r="H116" s="286" t="s">
        <v>531</v>
      </c>
    </row>
    <row r="117" spans="1:8" x14ac:dyDescent="0.2">
      <c r="A117" s="37">
        <v>41491</v>
      </c>
      <c r="B117" s="37" t="s">
        <v>557</v>
      </c>
      <c r="C117" s="17"/>
      <c r="D117" s="106">
        <v>824</v>
      </c>
      <c r="E117" s="45"/>
      <c r="F117" s="67"/>
      <c r="G117" s="63"/>
      <c r="H117" s="286" t="s">
        <v>532</v>
      </c>
    </row>
    <row r="118" spans="1:8" x14ac:dyDescent="0.2">
      <c r="A118" s="37">
        <v>41498</v>
      </c>
      <c r="B118" s="37" t="s">
        <v>557</v>
      </c>
      <c r="C118" s="17"/>
      <c r="D118" s="106">
        <v>1604</v>
      </c>
      <c r="E118" s="45"/>
      <c r="F118" s="67"/>
      <c r="G118" s="63"/>
      <c r="H118" s="286" t="s">
        <v>533</v>
      </c>
    </row>
    <row r="119" spans="1:8" x14ac:dyDescent="0.2">
      <c r="A119" s="37">
        <v>41505</v>
      </c>
      <c r="B119" s="37" t="s">
        <v>557</v>
      </c>
      <c r="C119" s="17"/>
      <c r="D119" s="106">
        <v>582</v>
      </c>
      <c r="E119" s="45"/>
      <c r="F119" s="67"/>
      <c r="G119" s="63"/>
      <c r="H119" s="286" t="s">
        <v>534</v>
      </c>
    </row>
    <row r="120" spans="1:8" x14ac:dyDescent="0.2">
      <c r="A120" s="37">
        <v>41512</v>
      </c>
      <c r="B120" s="37" t="s">
        <v>557</v>
      </c>
      <c r="C120" s="17"/>
      <c r="D120" s="106">
        <v>561</v>
      </c>
      <c r="E120" s="45"/>
      <c r="F120" s="67"/>
      <c r="G120" s="63"/>
      <c r="H120" s="286" t="s">
        <v>535</v>
      </c>
    </row>
    <row r="121" spans="1:8" x14ac:dyDescent="0.2">
      <c r="A121" s="37">
        <v>41520</v>
      </c>
      <c r="B121" s="37" t="s">
        <v>557</v>
      </c>
      <c r="C121" s="17"/>
      <c r="D121" s="106">
        <v>664</v>
      </c>
      <c r="E121" s="45"/>
      <c r="F121" s="67"/>
      <c r="G121" s="63"/>
      <c r="H121" s="286" t="s">
        <v>536</v>
      </c>
    </row>
    <row r="122" spans="1:8" x14ac:dyDescent="0.2">
      <c r="A122" s="37">
        <v>41526</v>
      </c>
      <c r="B122" s="37" t="s">
        <v>557</v>
      </c>
      <c r="C122" s="17"/>
      <c r="D122" s="106">
        <v>709</v>
      </c>
      <c r="E122" s="45"/>
      <c r="F122" s="67"/>
      <c r="G122" s="63"/>
      <c r="H122" s="286" t="s">
        <v>537</v>
      </c>
    </row>
    <row r="123" spans="1:8" x14ac:dyDescent="0.2">
      <c r="A123" s="37">
        <v>41533</v>
      </c>
      <c r="B123" s="37" t="s">
        <v>557</v>
      </c>
      <c r="C123" s="17"/>
      <c r="D123" s="106">
        <v>690</v>
      </c>
      <c r="E123" s="45"/>
      <c r="F123" s="67"/>
      <c r="G123" s="63"/>
      <c r="H123" s="286" t="s">
        <v>538</v>
      </c>
    </row>
    <row r="124" spans="1:8" x14ac:dyDescent="0.2">
      <c r="A124" s="37">
        <v>41540</v>
      </c>
      <c r="B124" s="37" t="s">
        <v>557</v>
      </c>
      <c r="C124" s="17"/>
      <c r="D124" s="106">
        <v>718</v>
      </c>
      <c r="E124" s="45"/>
      <c r="F124" s="67"/>
      <c r="G124" s="63"/>
      <c r="H124" s="286" t="s">
        <v>539</v>
      </c>
    </row>
    <row r="125" spans="1:8" x14ac:dyDescent="0.2">
      <c r="A125" s="37">
        <v>41547</v>
      </c>
      <c r="B125" s="37" t="s">
        <v>558</v>
      </c>
      <c r="C125" s="17"/>
      <c r="D125" s="106">
        <v>668</v>
      </c>
      <c r="E125" s="45"/>
      <c r="F125" s="67"/>
      <c r="G125" s="63"/>
      <c r="H125" s="286" t="s">
        <v>540</v>
      </c>
    </row>
    <row r="126" spans="1:8" x14ac:dyDescent="0.2">
      <c r="A126" s="37">
        <v>41568</v>
      </c>
      <c r="B126" s="37" t="s">
        <v>558</v>
      </c>
      <c r="C126" s="17"/>
      <c r="D126" s="106">
        <v>684</v>
      </c>
      <c r="E126" s="45"/>
      <c r="F126" s="281">
        <v>0.5</v>
      </c>
      <c r="G126" s="63"/>
      <c r="H126" s="286" t="s">
        <v>283</v>
      </c>
    </row>
    <row r="127" spans="1:8" x14ac:dyDescent="0.2">
      <c r="A127" s="37">
        <v>41575</v>
      </c>
      <c r="B127" s="37" t="s">
        <v>558</v>
      </c>
      <c r="C127" s="17"/>
      <c r="D127" s="106">
        <v>677</v>
      </c>
      <c r="E127" s="45"/>
      <c r="F127" s="281">
        <v>0.79900000000000004</v>
      </c>
      <c r="G127" s="63"/>
      <c r="H127" s="286" t="s">
        <v>284</v>
      </c>
    </row>
    <row r="128" spans="1:8" x14ac:dyDescent="0.2">
      <c r="A128" s="37">
        <v>41582</v>
      </c>
      <c r="B128" s="37" t="s">
        <v>558</v>
      </c>
      <c r="C128" s="17"/>
      <c r="D128" s="106">
        <v>482</v>
      </c>
      <c r="E128" s="45"/>
      <c r="F128" s="67"/>
      <c r="G128" s="63"/>
      <c r="H128" s="286" t="s">
        <v>541</v>
      </c>
    </row>
    <row r="129" spans="1:8" x14ac:dyDescent="0.2">
      <c r="A129" s="37">
        <v>41589</v>
      </c>
      <c r="B129" s="37" t="s">
        <v>558</v>
      </c>
      <c r="C129" s="17"/>
      <c r="D129" s="106">
        <v>397</v>
      </c>
      <c r="E129" s="45"/>
      <c r="F129" s="67"/>
      <c r="G129" s="63"/>
      <c r="H129" s="286" t="s">
        <v>542</v>
      </c>
    </row>
    <row r="130" spans="1:8" x14ac:dyDescent="0.2">
      <c r="A130" s="37">
        <v>41596</v>
      </c>
      <c r="B130" s="37" t="s">
        <v>558</v>
      </c>
      <c r="C130" s="17"/>
      <c r="D130" s="106">
        <v>716</v>
      </c>
      <c r="E130" s="45"/>
      <c r="F130" s="67"/>
      <c r="G130" s="63"/>
      <c r="H130" s="286" t="s">
        <v>543</v>
      </c>
    </row>
    <row r="131" spans="1:8" x14ac:dyDescent="0.2">
      <c r="A131" s="37">
        <v>41603</v>
      </c>
      <c r="B131" s="37" t="s">
        <v>558</v>
      </c>
      <c r="C131" s="17"/>
      <c r="D131" s="106">
        <v>619</v>
      </c>
      <c r="E131" s="45"/>
      <c r="F131" s="67"/>
      <c r="G131" s="63"/>
      <c r="H131" s="286" t="s">
        <v>544</v>
      </c>
    </row>
    <row r="132" spans="1:8" x14ac:dyDescent="0.2">
      <c r="A132" s="37">
        <v>41610</v>
      </c>
      <c r="B132" s="37" t="s">
        <v>558</v>
      </c>
      <c r="C132" s="17"/>
      <c r="D132" s="106">
        <v>671</v>
      </c>
      <c r="E132" s="45"/>
      <c r="F132" s="67"/>
      <c r="G132" s="63"/>
      <c r="H132" s="286" t="s">
        <v>545</v>
      </c>
    </row>
    <row r="133" spans="1:8" x14ac:dyDescent="0.2">
      <c r="A133" s="37">
        <v>41617</v>
      </c>
      <c r="B133" s="37" t="s">
        <v>558</v>
      </c>
      <c r="C133" s="17"/>
      <c r="D133" s="106">
        <v>531</v>
      </c>
      <c r="E133" s="45"/>
      <c r="F133" s="67"/>
      <c r="G133" s="63"/>
      <c r="H133" s="286" t="s">
        <v>546</v>
      </c>
    </row>
    <row r="134" spans="1:8" x14ac:dyDescent="0.2">
      <c r="A134" s="37">
        <v>41624</v>
      </c>
      <c r="B134" s="37" t="s">
        <v>558</v>
      </c>
      <c r="C134" s="17"/>
      <c r="D134" s="106">
        <v>589</v>
      </c>
      <c r="E134" s="45"/>
      <c r="F134" s="67"/>
      <c r="G134" s="63"/>
      <c r="H134" s="286" t="s">
        <v>547</v>
      </c>
    </row>
    <row r="135" spans="1:8" x14ac:dyDescent="0.2">
      <c r="A135" s="37">
        <v>41631</v>
      </c>
      <c r="B135" s="37" t="s">
        <v>558</v>
      </c>
      <c r="C135" s="17"/>
      <c r="D135" s="106">
        <v>618</v>
      </c>
      <c r="E135" s="45"/>
      <c r="F135" s="67"/>
      <c r="G135" s="63"/>
      <c r="H135" s="286" t="s">
        <v>548</v>
      </c>
    </row>
    <row r="136" spans="1:8" x14ac:dyDescent="0.2">
      <c r="A136" s="37">
        <v>41638</v>
      </c>
      <c r="B136" s="37" t="s">
        <v>558</v>
      </c>
      <c r="C136" s="17"/>
      <c r="D136" s="106">
        <v>501</v>
      </c>
      <c r="E136" s="45"/>
      <c r="F136" s="67"/>
      <c r="G136" s="63"/>
      <c r="H136" s="286" t="s">
        <v>549</v>
      </c>
    </row>
    <row r="137" spans="1:8" x14ac:dyDescent="0.2">
      <c r="A137" s="37">
        <v>41645</v>
      </c>
      <c r="B137" s="37" t="s">
        <v>558</v>
      </c>
      <c r="C137" s="17"/>
      <c r="D137" s="106">
        <v>496</v>
      </c>
      <c r="E137" s="45"/>
      <c r="F137" s="67"/>
      <c r="G137" s="63"/>
      <c r="H137" s="286" t="s">
        <v>550</v>
      </c>
    </row>
    <row r="138" spans="1:8" x14ac:dyDescent="0.2">
      <c r="A138" s="37">
        <v>41652</v>
      </c>
      <c r="B138" s="37" t="s">
        <v>558</v>
      </c>
      <c r="C138" s="17"/>
      <c r="D138" s="106">
        <v>467</v>
      </c>
      <c r="E138" s="45"/>
      <c r="F138" s="67"/>
      <c r="G138" s="63"/>
      <c r="H138" s="286" t="s">
        <v>551</v>
      </c>
    </row>
    <row r="139" spans="1:8" x14ac:dyDescent="0.2">
      <c r="A139" s="37">
        <v>41660</v>
      </c>
      <c r="B139" s="37" t="s">
        <v>558</v>
      </c>
      <c r="C139" s="17"/>
      <c r="D139" s="106">
        <v>514</v>
      </c>
      <c r="E139" s="45"/>
      <c r="F139" s="67"/>
      <c r="G139" s="63"/>
      <c r="H139" s="286" t="s">
        <v>552</v>
      </c>
    </row>
    <row r="140" spans="1:8" x14ac:dyDescent="0.2">
      <c r="A140" s="37">
        <v>41666</v>
      </c>
      <c r="B140" s="37" t="s">
        <v>558</v>
      </c>
      <c r="C140" s="17"/>
      <c r="D140" s="106">
        <v>463</v>
      </c>
      <c r="E140" s="45"/>
      <c r="F140" s="67"/>
      <c r="G140" s="63"/>
      <c r="H140" s="286" t="s">
        <v>553</v>
      </c>
    </row>
    <row r="141" spans="1:8" x14ac:dyDescent="0.2">
      <c r="A141" s="37">
        <v>41673</v>
      </c>
      <c r="B141" s="37" t="s">
        <v>558</v>
      </c>
      <c r="C141" s="17"/>
      <c r="D141" s="106">
        <v>1158</v>
      </c>
      <c r="E141" s="45"/>
      <c r="F141" s="67"/>
      <c r="G141" s="63"/>
      <c r="H141" s="286" t="s">
        <v>554</v>
      </c>
    </row>
    <row r="142" spans="1:8" x14ac:dyDescent="0.2">
      <c r="A142" s="37">
        <v>41680</v>
      </c>
      <c r="B142" s="37" t="s">
        <v>558</v>
      </c>
      <c r="C142" s="17"/>
      <c r="D142" s="106">
        <v>1520</v>
      </c>
      <c r="E142" s="45"/>
      <c r="F142" s="67"/>
      <c r="G142" s="63"/>
      <c r="H142" s="286" t="s">
        <v>555</v>
      </c>
    </row>
    <row r="143" spans="1:8" x14ac:dyDescent="0.2">
      <c r="A143" s="37">
        <v>41688</v>
      </c>
      <c r="B143" s="37" t="s">
        <v>558</v>
      </c>
      <c r="C143" s="17"/>
      <c r="D143" s="106">
        <v>1713</v>
      </c>
      <c r="E143" s="45"/>
      <c r="F143" s="67"/>
      <c r="G143" s="63"/>
      <c r="H143" s="286" t="s">
        <v>556</v>
      </c>
    </row>
    <row r="144" spans="1:8" x14ac:dyDescent="0.2">
      <c r="A144" s="38"/>
      <c r="B144" s="38"/>
      <c r="C144" s="33"/>
      <c r="D144" s="109"/>
      <c r="E144" s="46"/>
      <c r="F144" s="68"/>
      <c r="G144" s="122"/>
    </row>
    <row r="145" spans="1:2" ht="15" x14ac:dyDescent="0.25">
      <c r="A145" s="74" t="s">
        <v>64</v>
      </c>
      <c r="B145" s="74"/>
    </row>
    <row r="146" spans="1:2" x14ac:dyDescent="0.2">
      <c r="A146" s="76" t="s">
        <v>107</v>
      </c>
    </row>
    <row r="147" spans="1:2" x14ac:dyDescent="0.2">
      <c r="A147" s="76" t="s">
        <v>108</v>
      </c>
    </row>
    <row r="148" spans="1:2" x14ac:dyDescent="0.2">
      <c r="A148" s="76" t="s">
        <v>217</v>
      </c>
    </row>
  </sheetData>
  <autoFilter ref="A7:H143" xr:uid="{00000000-0009-0000-0000-000017000000}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J127"/>
  <sheetViews>
    <sheetView workbookViewId="0">
      <pane xSplit="1" ySplit="6" topLeftCell="B118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4.25" x14ac:dyDescent="0.2"/>
  <cols>
    <col min="1" max="1" width="21.7109375" style="76" customWidth="1"/>
    <col min="2" max="2" width="21.7109375" style="52" customWidth="1"/>
    <col min="3" max="3" width="21.7109375" style="112" customWidth="1"/>
    <col min="4" max="4" width="21.7109375" style="52" hidden="1" customWidth="1"/>
    <col min="5" max="5" width="21.7109375" style="52" customWidth="1"/>
    <col min="6" max="6" width="21.7109375" style="77" customWidth="1"/>
    <col min="7" max="7" width="21.7109375" style="192" customWidth="1"/>
    <col min="8" max="8" width="9.140625" style="96"/>
    <col min="9" max="9" width="9.5703125" style="96" bestFit="1" customWidth="1"/>
    <col min="10" max="10" width="9.140625" style="96"/>
    <col min="11" max="16384" width="9.140625" style="52"/>
  </cols>
  <sheetData>
    <row r="2" spans="1:10" ht="15" x14ac:dyDescent="0.25">
      <c r="A2" s="74" t="s">
        <v>285</v>
      </c>
    </row>
    <row r="3" spans="1:10" ht="15" x14ac:dyDescent="0.25">
      <c r="A3" s="74" t="s">
        <v>286</v>
      </c>
    </row>
    <row r="4" spans="1:10" ht="60" customHeight="1" x14ac:dyDescent="0.2">
      <c r="A4" s="208" t="s">
        <v>49</v>
      </c>
      <c r="B4" s="204" t="s">
        <v>105</v>
      </c>
      <c r="C4" s="210" t="s">
        <v>52</v>
      </c>
      <c r="D4" s="212" t="s">
        <v>51</v>
      </c>
      <c r="E4" s="204" t="s">
        <v>71</v>
      </c>
      <c r="F4" s="206" t="s">
        <v>208</v>
      </c>
      <c r="G4" s="290"/>
    </row>
    <row r="5" spans="1:10" ht="15" x14ac:dyDescent="0.2">
      <c r="A5" s="209" t="s">
        <v>54</v>
      </c>
      <c r="B5" s="15" t="s">
        <v>106</v>
      </c>
      <c r="C5" s="211" t="s">
        <v>81</v>
      </c>
      <c r="D5" s="205" t="s">
        <v>106</v>
      </c>
      <c r="E5" s="15" t="s">
        <v>81</v>
      </c>
      <c r="F5" s="55" t="s">
        <v>81</v>
      </c>
      <c r="G5" s="291"/>
    </row>
    <row r="6" spans="1:10" ht="15" x14ac:dyDescent="0.2">
      <c r="A6" s="209" t="s">
        <v>57</v>
      </c>
      <c r="B6" s="205" t="s">
        <v>58</v>
      </c>
      <c r="C6" s="214" t="s">
        <v>60</v>
      </c>
      <c r="D6" s="205" t="s">
        <v>59</v>
      </c>
      <c r="E6" s="205" t="s">
        <v>102</v>
      </c>
      <c r="F6" s="213" t="s">
        <v>61</v>
      </c>
      <c r="G6" s="96" t="s">
        <v>202</v>
      </c>
      <c r="J6" s="52"/>
    </row>
    <row r="7" spans="1:10" x14ac:dyDescent="0.2">
      <c r="A7" s="132">
        <v>40729</v>
      </c>
      <c r="B7" s="17"/>
      <c r="C7" s="113">
        <v>849</v>
      </c>
      <c r="D7" s="25"/>
      <c r="E7" s="45">
        <v>1.2</v>
      </c>
      <c r="F7" s="63">
        <v>0.75</v>
      </c>
      <c r="G7" s="96" t="s">
        <v>287</v>
      </c>
      <c r="J7" s="52"/>
    </row>
    <row r="8" spans="1:10" x14ac:dyDescent="0.2">
      <c r="A8" s="132">
        <v>40735</v>
      </c>
      <c r="B8" s="17"/>
      <c r="C8" s="113">
        <v>730</v>
      </c>
      <c r="D8" s="25"/>
      <c r="E8" s="45">
        <v>0.9</v>
      </c>
      <c r="F8" s="63">
        <v>0.65</v>
      </c>
      <c r="G8" s="96" t="s">
        <v>288</v>
      </c>
      <c r="J8" s="52"/>
    </row>
    <row r="9" spans="1:10" x14ac:dyDescent="0.2">
      <c r="A9" s="132">
        <v>40742</v>
      </c>
      <c r="B9" s="17"/>
      <c r="C9" s="113">
        <v>1644</v>
      </c>
      <c r="D9" s="25"/>
      <c r="E9" s="45">
        <v>2</v>
      </c>
      <c r="F9" s="63">
        <v>1.8</v>
      </c>
      <c r="G9" s="96" t="s">
        <v>289</v>
      </c>
      <c r="J9" s="52"/>
    </row>
    <row r="10" spans="1:10" x14ac:dyDescent="0.2">
      <c r="A10" s="132">
        <v>40749</v>
      </c>
      <c r="B10" s="17"/>
      <c r="C10" s="113">
        <v>2061</v>
      </c>
      <c r="D10" s="25"/>
      <c r="E10" s="45">
        <v>2.9</v>
      </c>
      <c r="F10" s="63">
        <v>2.2000000000000002</v>
      </c>
      <c r="G10" s="96" t="s">
        <v>290</v>
      </c>
      <c r="J10" s="52"/>
    </row>
    <row r="11" spans="1:10" s="8" customFormat="1" x14ac:dyDescent="0.2">
      <c r="A11" s="132">
        <v>40758</v>
      </c>
      <c r="B11" s="17"/>
      <c r="C11" s="113">
        <v>733</v>
      </c>
      <c r="D11" s="25"/>
      <c r="E11" s="45">
        <v>0.9</v>
      </c>
      <c r="F11" s="63">
        <v>0.48</v>
      </c>
      <c r="G11" s="140" t="s">
        <v>291</v>
      </c>
      <c r="I11" s="140"/>
    </row>
    <row r="12" spans="1:10" s="8" customFormat="1" x14ac:dyDescent="0.2">
      <c r="A12" s="132">
        <v>40763</v>
      </c>
      <c r="B12" s="17"/>
      <c r="C12" s="113">
        <v>452</v>
      </c>
      <c r="D12" s="25"/>
      <c r="E12" s="45">
        <v>0.6</v>
      </c>
      <c r="F12" s="63">
        <v>0.31</v>
      </c>
      <c r="G12" s="140" t="s">
        <v>292</v>
      </c>
      <c r="I12" s="140"/>
    </row>
    <row r="13" spans="1:10" x14ac:dyDescent="0.2">
      <c r="A13" s="132">
        <v>40770</v>
      </c>
      <c r="B13" s="17"/>
      <c r="C13" s="113">
        <v>508</v>
      </c>
      <c r="D13" s="25"/>
      <c r="E13" s="45">
        <v>0.6</v>
      </c>
      <c r="F13" s="63">
        <v>0.28999999999999998</v>
      </c>
      <c r="G13" s="96" t="s">
        <v>293</v>
      </c>
      <c r="J13" s="52"/>
    </row>
    <row r="14" spans="1:10" x14ac:dyDescent="0.2">
      <c r="A14" s="132">
        <v>40777</v>
      </c>
      <c r="B14" s="17"/>
      <c r="C14" s="113">
        <v>465</v>
      </c>
      <c r="D14" s="25"/>
      <c r="E14" s="45">
        <v>0.7</v>
      </c>
      <c r="F14" s="63">
        <v>0.28000000000000003</v>
      </c>
      <c r="G14" s="96" t="s">
        <v>294</v>
      </c>
      <c r="J14" s="52"/>
    </row>
    <row r="15" spans="1:10" x14ac:dyDescent="0.2">
      <c r="A15" s="132">
        <v>40784</v>
      </c>
      <c r="B15" s="17"/>
      <c r="C15" s="113">
        <v>365</v>
      </c>
      <c r="D15" s="25"/>
      <c r="E15" s="45">
        <v>0.6</v>
      </c>
      <c r="F15" s="63">
        <v>0.21</v>
      </c>
      <c r="G15" s="96" t="s">
        <v>295</v>
      </c>
      <c r="J15" s="52"/>
    </row>
    <row r="16" spans="1:10" x14ac:dyDescent="0.2">
      <c r="A16" s="132">
        <v>40792</v>
      </c>
      <c r="B16" s="17"/>
      <c r="C16" s="113">
        <v>369</v>
      </c>
      <c r="D16" s="25"/>
      <c r="E16" s="45">
        <v>0.5</v>
      </c>
      <c r="F16" s="63">
        <v>0.31</v>
      </c>
      <c r="G16" s="96" t="s">
        <v>296</v>
      </c>
      <c r="J16" s="52"/>
    </row>
    <row r="17" spans="1:10" x14ac:dyDescent="0.2">
      <c r="A17" s="132">
        <v>40798</v>
      </c>
      <c r="B17" s="17"/>
      <c r="C17" s="113">
        <v>371</v>
      </c>
      <c r="D17" s="25"/>
      <c r="E17" s="45" t="s">
        <v>182</v>
      </c>
      <c r="F17" s="63">
        <v>0.2</v>
      </c>
      <c r="G17" s="96" t="s">
        <v>297</v>
      </c>
      <c r="J17" s="52"/>
    </row>
    <row r="18" spans="1:10" x14ac:dyDescent="0.2">
      <c r="A18" s="132">
        <v>40805</v>
      </c>
      <c r="B18" s="17"/>
      <c r="C18" s="113">
        <v>365</v>
      </c>
      <c r="D18" s="25"/>
      <c r="E18" s="45">
        <v>0.4</v>
      </c>
      <c r="F18" s="63">
        <v>0.16</v>
      </c>
      <c r="G18" s="96" t="s">
        <v>298</v>
      </c>
      <c r="J18" s="52"/>
    </row>
    <row r="19" spans="1:10" x14ac:dyDescent="0.2">
      <c r="A19" s="132">
        <v>40812</v>
      </c>
      <c r="B19" s="17"/>
      <c r="C19" s="113">
        <v>403</v>
      </c>
      <c r="D19" s="25"/>
      <c r="E19" s="45">
        <v>0.5</v>
      </c>
      <c r="F19" s="63">
        <v>0.19</v>
      </c>
      <c r="G19" s="96" t="s">
        <v>299</v>
      </c>
      <c r="J19" s="52"/>
    </row>
    <row r="20" spans="1:10" x14ac:dyDescent="0.2">
      <c r="A20" s="132">
        <v>40819</v>
      </c>
      <c r="B20" s="17"/>
      <c r="C20" s="113">
        <v>415</v>
      </c>
      <c r="D20" s="25"/>
      <c r="E20" s="45">
        <v>0.5</v>
      </c>
      <c r="F20" s="63">
        <v>0.22</v>
      </c>
      <c r="G20" s="96" t="s">
        <v>300</v>
      </c>
      <c r="J20" s="52"/>
    </row>
    <row r="21" spans="1:10" x14ac:dyDescent="0.2">
      <c r="A21" s="132">
        <v>40826</v>
      </c>
      <c r="B21" s="17"/>
      <c r="C21" s="113">
        <v>293</v>
      </c>
      <c r="D21" s="25"/>
      <c r="E21" s="45">
        <v>0.6</v>
      </c>
      <c r="F21" s="63">
        <v>0.14000000000000001</v>
      </c>
      <c r="G21" s="96" t="s">
        <v>301</v>
      </c>
      <c r="J21" s="52"/>
    </row>
    <row r="22" spans="1:10" x14ac:dyDescent="0.2">
      <c r="A22" s="132">
        <v>40833</v>
      </c>
      <c r="B22" s="17"/>
      <c r="C22" s="113">
        <v>463</v>
      </c>
      <c r="D22" s="25"/>
      <c r="E22" s="45">
        <v>0.6</v>
      </c>
      <c r="F22" s="63">
        <v>0.33</v>
      </c>
      <c r="G22" s="96" t="s">
        <v>302</v>
      </c>
      <c r="J22" s="52"/>
    </row>
    <row r="23" spans="1:10" x14ac:dyDescent="0.2">
      <c r="A23" s="132">
        <v>40840</v>
      </c>
      <c r="B23" s="17"/>
      <c r="C23" s="113">
        <v>778</v>
      </c>
      <c r="D23" s="25"/>
      <c r="E23" s="45">
        <v>1.2</v>
      </c>
      <c r="F23" s="63">
        <v>0.78</v>
      </c>
      <c r="G23" s="96" t="s">
        <v>303</v>
      </c>
      <c r="J23" s="52"/>
    </row>
    <row r="24" spans="1:10" x14ac:dyDescent="0.2">
      <c r="A24" s="132">
        <v>40847</v>
      </c>
      <c r="B24" s="17"/>
      <c r="C24" s="113">
        <v>666</v>
      </c>
      <c r="D24" s="25"/>
      <c r="E24" s="45">
        <v>0.9</v>
      </c>
      <c r="F24" s="63">
        <v>0.6</v>
      </c>
      <c r="G24" s="96" t="s">
        <v>304</v>
      </c>
      <c r="J24" s="52"/>
    </row>
    <row r="25" spans="1:10" x14ac:dyDescent="0.2">
      <c r="A25" s="132">
        <v>40854</v>
      </c>
      <c r="B25" s="17"/>
      <c r="C25" s="113">
        <v>726</v>
      </c>
      <c r="D25" s="25"/>
      <c r="E25" s="45">
        <v>0.8</v>
      </c>
      <c r="F25" s="63">
        <v>0.59</v>
      </c>
      <c r="G25" s="96" t="s">
        <v>305</v>
      </c>
      <c r="J25" s="52"/>
    </row>
    <row r="26" spans="1:10" x14ac:dyDescent="0.2">
      <c r="A26" s="132">
        <v>40861</v>
      </c>
      <c r="B26" s="17"/>
      <c r="C26" s="113">
        <v>532</v>
      </c>
      <c r="D26" s="25"/>
      <c r="E26" s="45">
        <v>0.7</v>
      </c>
      <c r="F26" s="63">
        <v>0.39</v>
      </c>
      <c r="G26" s="96" t="s">
        <v>306</v>
      </c>
      <c r="J26" s="52"/>
    </row>
    <row r="27" spans="1:10" x14ac:dyDescent="0.2">
      <c r="A27" s="132">
        <v>40868</v>
      </c>
      <c r="B27" s="17"/>
      <c r="C27" s="113">
        <v>738</v>
      </c>
      <c r="D27" s="25"/>
      <c r="E27" s="45">
        <v>0.5</v>
      </c>
      <c r="F27" s="63">
        <v>0.75</v>
      </c>
      <c r="G27" s="96" t="s">
        <v>307</v>
      </c>
      <c r="J27" s="52"/>
    </row>
    <row r="28" spans="1:10" x14ac:dyDescent="0.2">
      <c r="A28" s="132">
        <v>40875</v>
      </c>
      <c r="B28" s="17"/>
      <c r="C28" s="113">
        <v>669</v>
      </c>
      <c r="D28" s="25"/>
      <c r="E28" s="45">
        <v>0.6</v>
      </c>
      <c r="F28" s="63">
        <v>0.47</v>
      </c>
      <c r="G28" s="96" t="s">
        <v>308</v>
      </c>
      <c r="J28" s="52"/>
    </row>
    <row r="29" spans="1:10" x14ac:dyDescent="0.2">
      <c r="A29" s="132">
        <v>40882</v>
      </c>
      <c r="B29" s="17"/>
      <c r="C29" s="113">
        <v>1275</v>
      </c>
      <c r="D29" s="25"/>
      <c r="E29" s="45">
        <v>1.1000000000000001</v>
      </c>
      <c r="F29" s="63" t="s">
        <v>752</v>
      </c>
      <c r="G29" s="96" t="s">
        <v>309</v>
      </c>
      <c r="J29" s="52"/>
    </row>
    <row r="30" spans="1:10" x14ac:dyDescent="0.2">
      <c r="A30" s="132">
        <v>40889</v>
      </c>
      <c r="B30" s="17"/>
      <c r="C30" s="113">
        <v>1325</v>
      </c>
      <c r="D30" s="25"/>
      <c r="E30" s="45">
        <v>1.2</v>
      </c>
      <c r="F30" s="63" t="s">
        <v>422</v>
      </c>
      <c r="G30" s="96" t="s">
        <v>310</v>
      </c>
      <c r="J30" s="52"/>
    </row>
    <row r="31" spans="1:10" x14ac:dyDescent="0.2">
      <c r="A31" s="132">
        <v>40896</v>
      </c>
      <c r="B31" s="17"/>
      <c r="C31" s="113">
        <v>1627</v>
      </c>
      <c r="D31" s="25"/>
      <c r="E31" s="45" t="s">
        <v>312</v>
      </c>
      <c r="F31" s="63" t="s">
        <v>423</v>
      </c>
      <c r="G31" s="96" t="s">
        <v>311</v>
      </c>
      <c r="J31" s="52"/>
    </row>
    <row r="32" spans="1:10" x14ac:dyDescent="0.2">
      <c r="A32" s="132">
        <v>40904</v>
      </c>
      <c r="B32" s="17"/>
      <c r="C32" s="113">
        <v>1389</v>
      </c>
      <c r="D32" s="25"/>
      <c r="E32" s="45">
        <v>1.1000000000000001</v>
      </c>
      <c r="F32" s="63" t="s">
        <v>424</v>
      </c>
      <c r="G32" s="96" t="s">
        <v>313</v>
      </c>
      <c r="J32" s="52"/>
    </row>
    <row r="33" spans="1:10" x14ac:dyDescent="0.2">
      <c r="A33" s="132">
        <v>40911</v>
      </c>
      <c r="B33" s="17"/>
      <c r="C33" s="113">
        <v>1281</v>
      </c>
      <c r="D33" s="25"/>
      <c r="E33" s="45">
        <v>1.1000000000000001</v>
      </c>
      <c r="F33" s="63" t="s">
        <v>421</v>
      </c>
      <c r="G33" s="96" t="s">
        <v>314</v>
      </c>
      <c r="J33" s="52"/>
    </row>
    <row r="34" spans="1:10" x14ac:dyDescent="0.2">
      <c r="A34" s="132">
        <v>40917</v>
      </c>
      <c r="B34" s="17"/>
      <c r="C34" s="113">
        <v>777</v>
      </c>
      <c r="D34" s="25"/>
      <c r="E34" s="45">
        <v>0.5</v>
      </c>
      <c r="F34" s="63">
        <v>0.4</v>
      </c>
      <c r="G34" s="96" t="s">
        <v>315</v>
      </c>
      <c r="J34" s="52"/>
    </row>
    <row r="35" spans="1:10" x14ac:dyDescent="0.2">
      <c r="A35" s="132">
        <v>40925</v>
      </c>
      <c r="B35" s="17"/>
      <c r="C35" s="113">
        <v>1398</v>
      </c>
      <c r="D35" s="25"/>
      <c r="E35" s="45">
        <v>0.8</v>
      </c>
      <c r="F35" s="63">
        <v>1.2</v>
      </c>
      <c r="G35" s="96" t="s">
        <v>316</v>
      </c>
      <c r="J35" s="52"/>
    </row>
    <row r="36" spans="1:10" x14ac:dyDescent="0.2">
      <c r="A36" s="132">
        <v>40931</v>
      </c>
      <c r="B36" s="17"/>
      <c r="C36" s="113">
        <v>352</v>
      </c>
      <c r="D36" s="25"/>
      <c r="E36" s="45" t="s">
        <v>182</v>
      </c>
      <c r="F36" s="63">
        <v>0.33</v>
      </c>
      <c r="G36" s="96" t="s">
        <v>317</v>
      </c>
      <c r="J36" s="52"/>
    </row>
    <row r="37" spans="1:10" x14ac:dyDescent="0.2">
      <c r="A37" s="132">
        <v>40938</v>
      </c>
      <c r="B37" s="17"/>
      <c r="C37" s="113">
        <v>1638</v>
      </c>
      <c r="D37" s="25"/>
      <c r="E37" s="45">
        <v>1.2</v>
      </c>
      <c r="F37" s="63" t="s">
        <v>425</v>
      </c>
      <c r="G37" s="96" t="s">
        <v>318</v>
      </c>
      <c r="J37" s="52"/>
    </row>
    <row r="38" spans="1:10" x14ac:dyDescent="0.2">
      <c r="A38" s="132">
        <v>40945</v>
      </c>
      <c r="B38" s="17"/>
      <c r="C38" s="113">
        <v>1624</v>
      </c>
      <c r="D38" s="25"/>
      <c r="E38" s="45">
        <v>1.2</v>
      </c>
      <c r="F38" s="63">
        <v>1.3</v>
      </c>
      <c r="G38" s="96" t="s">
        <v>319</v>
      </c>
      <c r="J38" s="52"/>
    </row>
    <row r="39" spans="1:10" x14ac:dyDescent="0.2">
      <c r="A39" s="132">
        <v>40952</v>
      </c>
      <c r="B39" s="17"/>
      <c r="C39" s="113">
        <v>1599</v>
      </c>
      <c r="D39" s="25"/>
      <c r="E39" s="45">
        <v>1.3</v>
      </c>
      <c r="F39" s="63">
        <v>1.5</v>
      </c>
      <c r="G39" s="96" t="s">
        <v>320</v>
      </c>
      <c r="J39" s="52"/>
    </row>
    <row r="40" spans="1:10" x14ac:dyDescent="0.2">
      <c r="A40" s="132">
        <v>40960</v>
      </c>
      <c r="B40" s="17"/>
      <c r="C40" s="113">
        <v>975</v>
      </c>
      <c r="D40" s="25"/>
      <c r="E40" s="45">
        <v>1.3</v>
      </c>
      <c r="F40" s="63">
        <v>0.54</v>
      </c>
      <c r="G40" s="96" t="s">
        <v>321</v>
      </c>
      <c r="J40" s="52"/>
    </row>
    <row r="41" spans="1:10" x14ac:dyDescent="0.2">
      <c r="A41" s="132">
        <v>40966</v>
      </c>
      <c r="B41" s="17"/>
      <c r="C41" s="113">
        <v>1645</v>
      </c>
      <c r="D41" s="25"/>
      <c r="E41" s="45">
        <v>1.5</v>
      </c>
      <c r="F41" s="63">
        <v>1.6</v>
      </c>
      <c r="G41" s="96" t="s">
        <v>322</v>
      </c>
      <c r="J41" s="52"/>
    </row>
    <row r="42" spans="1:10" x14ac:dyDescent="0.2">
      <c r="A42" s="132">
        <v>40973</v>
      </c>
      <c r="B42" s="17"/>
      <c r="C42" s="113">
        <v>2060</v>
      </c>
      <c r="D42" s="25"/>
      <c r="E42" s="45" t="s">
        <v>324</v>
      </c>
      <c r="F42" s="63">
        <v>2.1</v>
      </c>
      <c r="G42" s="96" t="s">
        <v>323</v>
      </c>
      <c r="J42" s="52"/>
    </row>
    <row r="43" spans="1:10" x14ac:dyDescent="0.2">
      <c r="A43" s="132">
        <v>40980</v>
      </c>
      <c r="B43" s="17"/>
      <c r="C43" s="113">
        <v>1925</v>
      </c>
      <c r="D43" s="25"/>
      <c r="E43" s="45" t="s">
        <v>326</v>
      </c>
      <c r="F43" s="63">
        <v>2</v>
      </c>
      <c r="G43" s="96" t="s">
        <v>325</v>
      </c>
      <c r="J43" s="52"/>
    </row>
    <row r="44" spans="1:10" x14ac:dyDescent="0.2">
      <c r="A44" s="132">
        <v>40987</v>
      </c>
      <c r="B44" s="17"/>
      <c r="C44" s="113">
        <v>2474</v>
      </c>
      <c r="D44" s="25"/>
      <c r="E44" s="45" t="s">
        <v>326</v>
      </c>
      <c r="F44" s="63">
        <v>2.6</v>
      </c>
      <c r="G44" s="96" t="s">
        <v>327</v>
      </c>
      <c r="J44" s="52"/>
    </row>
    <row r="45" spans="1:10" x14ac:dyDescent="0.2">
      <c r="A45" s="132">
        <v>40994</v>
      </c>
      <c r="B45" s="17"/>
      <c r="C45" s="113">
        <v>1747</v>
      </c>
      <c r="D45" s="25"/>
      <c r="E45" s="45">
        <v>1.4</v>
      </c>
      <c r="F45" s="63">
        <v>2.1</v>
      </c>
      <c r="G45" s="96" t="s">
        <v>328</v>
      </c>
      <c r="J45" s="52"/>
    </row>
    <row r="46" spans="1:10" x14ac:dyDescent="0.2">
      <c r="A46" s="132">
        <v>41001</v>
      </c>
      <c r="B46" s="17"/>
      <c r="C46" s="113">
        <v>2205</v>
      </c>
      <c r="D46" s="25"/>
      <c r="E46" s="45">
        <v>1.9</v>
      </c>
      <c r="F46" s="63">
        <v>2.2000000000000002</v>
      </c>
      <c r="G46" s="96" t="s">
        <v>329</v>
      </c>
      <c r="J46" s="52"/>
    </row>
    <row r="47" spans="1:10" x14ac:dyDescent="0.2">
      <c r="A47" s="132">
        <v>41008</v>
      </c>
      <c r="B47" s="17"/>
      <c r="C47" s="113">
        <v>2951</v>
      </c>
      <c r="D47" s="25"/>
      <c r="E47" s="45">
        <v>2.2000000000000002</v>
      </c>
      <c r="F47" s="63">
        <v>3.2</v>
      </c>
      <c r="G47" s="96" t="s">
        <v>330</v>
      </c>
      <c r="J47" s="52"/>
    </row>
    <row r="48" spans="1:10" x14ac:dyDescent="0.2">
      <c r="A48" s="132">
        <v>41015</v>
      </c>
      <c r="B48" s="17"/>
      <c r="C48" s="113">
        <v>2587</v>
      </c>
      <c r="D48" s="25"/>
      <c r="E48" s="45">
        <v>2.1</v>
      </c>
      <c r="F48" s="63">
        <v>2.9</v>
      </c>
      <c r="G48" s="96" t="s">
        <v>331</v>
      </c>
      <c r="J48" s="52"/>
    </row>
    <row r="49" spans="1:10" x14ac:dyDescent="0.2">
      <c r="A49" s="132">
        <v>41022</v>
      </c>
      <c r="B49" s="17"/>
      <c r="C49" s="113">
        <v>2499</v>
      </c>
      <c r="D49" s="25"/>
      <c r="E49" s="45">
        <v>2.1</v>
      </c>
      <c r="F49" s="63">
        <v>2.2999999999999998</v>
      </c>
      <c r="G49" s="96" t="s">
        <v>332</v>
      </c>
      <c r="J49" s="52"/>
    </row>
    <row r="50" spans="1:10" x14ac:dyDescent="0.2">
      <c r="A50" s="132">
        <v>41029</v>
      </c>
      <c r="B50" s="17"/>
      <c r="C50" s="113">
        <v>1067</v>
      </c>
      <c r="D50" s="25"/>
      <c r="E50" s="45">
        <v>1.3</v>
      </c>
      <c r="F50" s="63">
        <v>0.62</v>
      </c>
      <c r="G50" s="96" t="s">
        <v>333</v>
      </c>
      <c r="J50" s="52"/>
    </row>
    <row r="51" spans="1:10" x14ac:dyDescent="0.2">
      <c r="A51" s="132">
        <v>41036</v>
      </c>
      <c r="B51" s="17"/>
      <c r="C51" s="113">
        <v>827</v>
      </c>
      <c r="D51" s="25"/>
      <c r="E51" s="45">
        <v>1.1000000000000001</v>
      </c>
      <c r="F51" s="63">
        <v>0.44</v>
      </c>
      <c r="G51" s="96" t="s">
        <v>334</v>
      </c>
      <c r="J51" s="52"/>
    </row>
    <row r="52" spans="1:10" x14ac:dyDescent="0.2">
      <c r="A52" s="132">
        <v>41043</v>
      </c>
      <c r="B52" s="17"/>
      <c r="C52" s="113">
        <v>839</v>
      </c>
      <c r="D52" s="25"/>
      <c r="E52" s="45">
        <v>1</v>
      </c>
      <c r="F52" s="63">
        <v>0.45</v>
      </c>
      <c r="G52" s="96" t="s">
        <v>335</v>
      </c>
      <c r="J52" s="52"/>
    </row>
    <row r="53" spans="1:10" x14ac:dyDescent="0.2">
      <c r="A53" s="132">
        <v>41050</v>
      </c>
      <c r="B53" s="17"/>
      <c r="C53" s="113">
        <v>760</v>
      </c>
      <c r="D53" s="25"/>
      <c r="E53" s="45">
        <v>0.8</v>
      </c>
      <c r="F53" s="63">
        <v>0.55000000000000004</v>
      </c>
      <c r="G53" s="96" t="s">
        <v>336</v>
      </c>
      <c r="J53" s="52"/>
    </row>
    <row r="54" spans="1:10" x14ac:dyDescent="0.2">
      <c r="A54" s="132">
        <v>41058</v>
      </c>
      <c r="B54" s="17"/>
      <c r="C54" s="113">
        <v>846</v>
      </c>
      <c r="D54" s="25"/>
      <c r="E54" s="45">
        <v>0.8</v>
      </c>
      <c r="F54" s="63">
        <v>0.65</v>
      </c>
      <c r="G54" s="96" t="s">
        <v>337</v>
      </c>
      <c r="J54" s="52"/>
    </row>
    <row r="55" spans="1:10" x14ac:dyDescent="0.2">
      <c r="A55" s="132">
        <v>41064</v>
      </c>
      <c r="B55" s="17"/>
      <c r="C55" s="113">
        <v>824</v>
      </c>
      <c r="D55" s="25"/>
      <c r="E55" s="45">
        <v>0.8</v>
      </c>
      <c r="F55" s="63">
        <v>0.54</v>
      </c>
      <c r="G55" s="96" t="s">
        <v>338</v>
      </c>
      <c r="J55" s="52"/>
    </row>
    <row r="56" spans="1:10" x14ac:dyDescent="0.2">
      <c r="A56" s="132">
        <v>41071</v>
      </c>
      <c r="B56" s="17"/>
      <c r="C56" s="113">
        <v>1565</v>
      </c>
      <c r="D56" s="25"/>
      <c r="E56" s="45">
        <v>1.6</v>
      </c>
      <c r="F56" s="63">
        <v>1.3</v>
      </c>
      <c r="G56" s="96" t="s">
        <v>339</v>
      </c>
      <c r="J56" s="52"/>
    </row>
    <row r="57" spans="1:10" x14ac:dyDescent="0.2">
      <c r="A57" s="132">
        <v>41078</v>
      </c>
      <c r="B57" s="17"/>
      <c r="C57" s="113">
        <v>1805</v>
      </c>
      <c r="D57" s="25"/>
      <c r="E57" s="45">
        <v>1.6</v>
      </c>
      <c r="F57" s="63">
        <v>1.7</v>
      </c>
      <c r="G57" s="96" t="s">
        <v>340</v>
      </c>
      <c r="J57" s="52"/>
    </row>
    <row r="58" spans="1:10" x14ac:dyDescent="0.2">
      <c r="A58" s="132">
        <v>41085</v>
      </c>
      <c r="B58" s="17"/>
      <c r="C58" s="113">
        <v>2260</v>
      </c>
      <c r="D58" s="25"/>
      <c r="E58" s="45">
        <v>1.7</v>
      </c>
      <c r="F58" s="63">
        <v>1.8</v>
      </c>
      <c r="G58" s="96" t="s">
        <v>341</v>
      </c>
      <c r="J58" s="52"/>
    </row>
    <row r="59" spans="1:10" x14ac:dyDescent="0.2">
      <c r="A59" s="132">
        <v>41092</v>
      </c>
      <c r="B59" s="17"/>
      <c r="C59" s="113">
        <v>1591</v>
      </c>
      <c r="D59" s="25"/>
      <c r="E59" s="45">
        <v>1.4</v>
      </c>
      <c r="F59" s="63">
        <v>1.4</v>
      </c>
      <c r="G59" s="96" t="s">
        <v>342</v>
      </c>
      <c r="J59" s="52"/>
    </row>
    <row r="60" spans="1:10" x14ac:dyDescent="0.2">
      <c r="A60" s="132">
        <v>41099</v>
      </c>
      <c r="B60" s="17"/>
      <c r="C60" s="113">
        <v>1826</v>
      </c>
      <c r="D60" s="25"/>
      <c r="E60" s="45">
        <v>1.6</v>
      </c>
      <c r="F60" s="63">
        <v>1.7</v>
      </c>
      <c r="G60" s="96" t="s">
        <v>343</v>
      </c>
      <c r="J60" s="52"/>
    </row>
    <row r="61" spans="1:10" x14ac:dyDescent="0.2">
      <c r="A61" s="132">
        <v>41106</v>
      </c>
      <c r="B61" s="17"/>
      <c r="C61" s="113">
        <v>2132</v>
      </c>
      <c r="D61" s="25"/>
      <c r="E61" s="45">
        <v>2</v>
      </c>
      <c r="F61" s="63">
        <v>2.2000000000000002</v>
      </c>
      <c r="G61" s="96" t="s">
        <v>344</v>
      </c>
      <c r="J61" s="52"/>
    </row>
    <row r="62" spans="1:10" x14ac:dyDescent="0.2">
      <c r="A62" s="132">
        <v>41113</v>
      </c>
      <c r="B62" s="17"/>
      <c r="C62" s="113">
        <v>1623</v>
      </c>
      <c r="D62" s="25"/>
      <c r="E62" s="45">
        <v>2</v>
      </c>
      <c r="F62" s="63">
        <v>1.3</v>
      </c>
      <c r="G62" s="96" t="s">
        <v>345</v>
      </c>
      <c r="J62" s="52"/>
    </row>
    <row r="63" spans="1:10" x14ac:dyDescent="0.2">
      <c r="A63" s="132">
        <v>41120</v>
      </c>
      <c r="B63" s="17"/>
      <c r="C63" s="113">
        <v>1206</v>
      </c>
      <c r="D63" s="25"/>
      <c r="E63" s="45">
        <v>1</v>
      </c>
      <c r="F63" s="63">
        <v>0.98</v>
      </c>
      <c r="G63" s="96" t="s">
        <v>346</v>
      </c>
      <c r="J63" s="52"/>
    </row>
    <row r="64" spans="1:10" x14ac:dyDescent="0.2">
      <c r="A64" s="132">
        <v>41127</v>
      </c>
      <c r="B64" s="17"/>
      <c r="C64" s="113">
        <v>1101</v>
      </c>
      <c r="D64" s="25"/>
      <c r="E64" s="45">
        <v>0.8</v>
      </c>
      <c r="F64" s="63">
        <v>0.8</v>
      </c>
      <c r="G64" s="96" t="s">
        <v>347</v>
      </c>
      <c r="J64" s="52"/>
    </row>
    <row r="65" spans="1:10" x14ac:dyDescent="0.2">
      <c r="A65" s="132">
        <v>41134</v>
      </c>
      <c r="B65" s="17"/>
      <c r="C65" s="113">
        <v>2109</v>
      </c>
      <c r="D65" s="25"/>
      <c r="E65" s="45">
        <v>2.4</v>
      </c>
      <c r="F65" s="63">
        <v>1.9</v>
      </c>
      <c r="G65" s="96" t="s">
        <v>348</v>
      </c>
      <c r="J65" s="52"/>
    </row>
    <row r="66" spans="1:10" x14ac:dyDescent="0.2">
      <c r="A66" s="132">
        <v>41141</v>
      </c>
      <c r="B66" s="17"/>
      <c r="C66" s="113">
        <v>628</v>
      </c>
      <c r="D66" s="25"/>
      <c r="E66" s="45">
        <v>0.5</v>
      </c>
      <c r="F66" s="63">
        <v>0.39</v>
      </c>
      <c r="G66" s="96" t="s">
        <v>349</v>
      </c>
      <c r="J66" s="52"/>
    </row>
    <row r="67" spans="1:10" x14ac:dyDescent="0.2">
      <c r="A67" s="132">
        <v>41148</v>
      </c>
      <c r="B67" s="17"/>
      <c r="C67" s="113">
        <v>568</v>
      </c>
      <c r="D67" s="25"/>
      <c r="E67" s="45">
        <v>0.7</v>
      </c>
      <c r="F67" s="63">
        <v>0.31</v>
      </c>
      <c r="G67" s="96" t="s">
        <v>350</v>
      </c>
      <c r="J67" s="52"/>
    </row>
    <row r="68" spans="1:10" x14ac:dyDescent="0.2">
      <c r="A68" s="132">
        <v>41156</v>
      </c>
      <c r="B68" s="17"/>
      <c r="C68" s="113">
        <v>605</v>
      </c>
      <c r="D68" s="25"/>
      <c r="E68" s="45">
        <v>0.6</v>
      </c>
      <c r="F68" s="63">
        <v>0.27</v>
      </c>
      <c r="G68" s="96" t="s">
        <v>351</v>
      </c>
      <c r="J68" s="52"/>
    </row>
    <row r="69" spans="1:10" x14ac:dyDescent="0.2">
      <c r="A69" s="132">
        <v>41162</v>
      </c>
      <c r="B69" s="17"/>
      <c r="C69" s="113">
        <v>582</v>
      </c>
      <c r="D69" s="25"/>
      <c r="E69" s="45">
        <v>0.4</v>
      </c>
      <c r="F69" s="63">
        <v>0.21</v>
      </c>
      <c r="G69" s="96" t="s">
        <v>352</v>
      </c>
      <c r="J69" s="52"/>
    </row>
    <row r="70" spans="1:10" x14ac:dyDescent="0.2">
      <c r="A70" s="132">
        <v>41169</v>
      </c>
      <c r="B70" s="17"/>
      <c r="C70" s="113">
        <v>648</v>
      </c>
      <c r="D70" s="25"/>
      <c r="E70" s="45">
        <v>0.5</v>
      </c>
      <c r="F70" s="63">
        <v>0.26</v>
      </c>
      <c r="G70" s="96" t="s">
        <v>353</v>
      </c>
      <c r="J70" s="52"/>
    </row>
    <row r="71" spans="1:10" x14ac:dyDescent="0.2">
      <c r="A71" s="132">
        <v>41176</v>
      </c>
      <c r="B71" s="17"/>
      <c r="C71" s="113">
        <v>728</v>
      </c>
      <c r="D71" s="25"/>
      <c r="E71" s="45">
        <v>0.7</v>
      </c>
      <c r="F71" s="63">
        <v>0.27</v>
      </c>
      <c r="G71" s="96" t="s">
        <v>354</v>
      </c>
      <c r="J71" s="52"/>
    </row>
    <row r="72" spans="1:10" x14ac:dyDescent="0.2">
      <c r="A72" s="132">
        <v>41183</v>
      </c>
      <c r="B72" s="17"/>
      <c r="C72" s="113">
        <v>838</v>
      </c>
      <c r="D72" s="25"/>
      <c r="E72" s="45"/>
      <c r="F72" s="63"/>
      <c r="G72" s="96" t="s">
        <v>700</v>
      </c>
    </row>
    <row r="73" spans="1:10" x14ac:dyDescent="0.2">
      <c r="A73" s="132">
        <v>41190</v>
      </c>
      <c r="B73" s="17"/>
      <c r="C73" s="113">
        <v>742</v>
      </c>
      <c r="D73" s="25"/>
      <c r="E73" s="45"/>
      <c r="F73" s="63"/>
      <c r="G73" s="96" t="s">
        <v>701</v>
      </c>
    </row>
    <row r="74" spans="1:10" x14ac:dyDescent="0.2">
      <c r="A74" s="132">
        <v>41197</v>
      </c>
      <c r="B74" s="17"/>
      <c r="C74" s="113">
        <v>643</v>
      </c>
      <c r="D74" s="25"/>
      <c r="E74" s="45"/>
      <c r="F74" s="63"/>
      <c r="G74" s="96" t="s">
        <v>702</v>
      </c>
    </row>
    <row r="75" spans="1:10" x14ac:dyDescent="0.2">
      <c r="A75" s="132">
        <v>41204</v>
      </c>
      <c r="B75" s="17"/>
      <c r="C75" s="113">
        <v>1145</v>
      </c>
      <c r="D75" s="25"/>
      <c r="E75" s="45"/>
      <c r="F75" s="63"/>
      <c r="G75" s="96" t="s">
        <v>703</v>
      </c>
    </row>
    <row r="76" spans="1:10" x14ac:dyDescent="0.2">
      <c r="A76" s="132">
        <v>41211</v>
      </c>
      <c r="B76" s="17"/>
      <c r="C76" s="113">
        <v>1046</v>
      </c>
      <c r="D76" s="25"/>
      <c r="E76" s="45"/>
      <c r="F76" s="63"/>
      <c r="G76" s="96" t="s">
        <v>704</v>
      </c>
    </row>
    <row r="77" spans="1:10" x14ac:dyDescent="0.2">
      <c r="A77" s="132">
        <v>41218</v>
      </c>
      <c r="B77" s="17"/>
      <c r="C77" s="113">
        <v>784</v>
      </c>
      <c r="D77" s="25"/>
      <c r="E77" s="45"/>
      <c r="F77" s="63"/>
      <c r="G77" s="96" t="s">
        <v>705</v>
      </c>
    </row>
    <row r="78" spans="1:10" x14ac:dyDescent="0.2">
      <c r="A78" s="132">
        <v>41225</v>
      </c>
      <c r="B78" s="17"/>
      <c r="C78" s="113">
        <v>733</v>
      </c>
      <c r="D78" s="25"/>
      <c r="E78" s="45"/>
      <c r="F78" s="63"/>
      <c r="G78" s="96" t="s">
        <v>706</v>
      </c>
    </row>
    <row r="79" spans="1:10" x14ac:dyDescent="0.2">
      <c r="A79" s="132">
        <v>41232</v>
      </c>
      <c r="B79" s="17"/>
      <c r="C79" s="113">
        <v>611</v>
      </c>
      <c r="D79" s="25"/>
      <c r="E79" s="45"/>
      <c r="F79" s="63"/>
      <c r="G79" s="96" t="s">
        <v>707</v>
      </c>
    </row>
    <row r="80" spans="1:10" x14ac:dyDescent="0.2">
      <c r="A80" s="132">
        <v>41239</v>
      </c>
      <c r="B80" s="17"/>
      <c r="C80" s="113">
        <v>825</v>
      </c>
      <c r="D80" s="25"/>
      <c r="E80" s="45"/>
      <c r="F80" s="63"/>
      <c r="G80" s="96" t="s">
        <v>708</v>
      </c>
      <c r="I80" s="52"/>
      <c r="J80" s="52"/>
    </row>
    <row r="81" spans="1:10" x14ac:dyDescent="0.2">
      <c r="A81" s="132">
        <v>41246</v>
      </c>
      <c r="B81" s="17"/>
      <c r="C81" s="113">
        <v>697</v>
      </c>
      <c r="D81" s="25"/>
      <c r="E81" s="45"/>
      <c r="F81" s="63"/>
      <c r="G81" s="96" t="s">
        <v>709</v>
      </c>
      <c r="I81" s="52"/>
      <c r="J81" s="52"/>
    </row>
    <row r="82" spans="1:10" x14ac:dyDescent="0.2">
      <c r="A82" s="132">
        <v>41253</v>
      </c>
      <c r="B82" s="17"/>
      <c r="C82" s="113">
        <v>680</v>
      </c>
      <c r="D82" s="25"/>
      <c r="E82" s="45"/>
      <c r="F82" s="63"/>
      <c r="G82" s="96" t="s">
        <v>710</v>
      </c>
      <c r="I82" s="52"/>
      <c r="J82" s="52"/>
    </row>
    <row r="83" spans="1:10" x14ac:dyDescent="0.2">
      <c r="A83" s="132">
        <v>41260</v>
      </c>
      <c r="B83" s="17"/>
      <c r="C83" s="113">
        <v>741</v>
      </c>
      <c r="D83" s="25"/>
      <c r="E83" s="45"/>
      <c r="F83" s="63"/>
      <c r="G83" s="96" t="s">
        <v>711</v>
      </c>
      <c r="I83" s="52"/>
      <c r="J83" s="52"/>
    </row>
    <row r="84" spans="1:10" x14ac:dyDescent="0.2">
      <c r="A84" s="132">
        <v>41269</v>
      </c>
      <c r="B84" s="17"/>
      <c r="C84" s="113">
        <v>158</v>
      </c>
      <c r="D84" s="25"/>
      <c r="E84" s="45"/>
      <c r="F84" s="63"/>
      <c r="G84" s="96" t="s">
        <v>712</v>
      </c>
      <c r="I84" s="52"/>
      <c r="J84" s="52"/>
    </row>
    <row r="85" spans="1:10" x14ac:dyDescent="0.2">
      <c r="A85" s="132">
        <v>41276</v>
      </c>
      <c r="B85" s="17"/>
      <c r="C85" s="113">
        <v>539</v>
      </c>
      <c r="D85" s="25"/>
      <c r="E85" s="45"/>
      <c r="F85" s="63"/>
      <c r="G85" s="96" t="s">
        <v>713</v>
      </c>
      <c r="I85" s="52"/>
      <c r="J85" s="52"/>
    </row>
    <row r="86" spans="1:10" x14ac:dyDescent="0.2">
      <c r="A86" s="132">
        <v>41281</v>
      </c>
      <c r="B86" s="17"/>
      <c r="C86" s="113">
        <v>933</v>
      </c>
      <c r="D86" s="25"/>
      <c r="E86" s="45"/>
      <c r="F86" s="63"/>
      <c r="G86" s="96" t="s">
        <v>714</v>
      </c>
      <c r="I86" s="52"/>
      <c r="J86" s="52"/>
    </row>
    <row r="87" spans="1:10" x14ac:dyDescent="0.2">
      <c r="A87" s="132">
        <v>41288</v>
      </c>
      <c r="B87" s="17"/>
      <c r="C87" s="113">
        <v>1508</v>
      </c>
      <c r="D87" s="25"/>
      <c r="E87" s="45"/>
      <c r="F87" s="63"/>
      <c r="G87" s="96" t="s">
        <v>715</v>
      </c>
      <c r="I87" s="52"/>
      <c r="J87" s="52"/>
    </row>
    <row r="88" spans="1:10" x14ac:dyDescent="0.2">
      <c r="A88" s="132">
        <v>41296</v>
      </c>
      <c r="B88" s="17"/>
      <c r="C88" s="113">
        <v>1471</v>
      </c>
      <c r="D88" s="25"/>
      <c r="E88" s="45"/>
      <c r="F88" s="63"/>
      <c r="G88" s="96" t="s">
        <v>716</v>
      </c>
      <c r="I88" s="52"/>
      <c r="J88" s="52"/>
    </row>
    <row r="89" spans="1:10" x14ac:dyDescent="0.2">
      <c r="A89" s="132">
        <v>41302</v>
      </c>
      <c r="B89" s="17"/>
      <c r="C89" s="113">
        <v>1091</v>
      </c>
      <c r="D89" s="25"/>
      <c r="E89" s="45"/>
      <c r="F89" s="63"/>
      <c r="G89" s="96" t="s">
        <v>717</v>
      </c>
      <c r="I89" s="52"/>
      <c r="J89" s="52"/>
    </row>
    <row r="90" spans="1:10" x14ac:dyDescent="0.2">
      <c r="A90" s="132">
        <v>41309</v>
      </c>
      <c r="B90" s="17"/>
      <c r="C90" s="113">
        <v>1158</v>
      </c>
      <c r="D90" s="25"/>
      <c r="E90" s="45"/>
      <c r="F90" s="63"/>
      <c r="G90" s="96" t="s">
        <v>718</v>
      </c>
      <c r="I90" s="52"/>
      <c r="J90" s="52"/>
    </row>
    <row r="91" spans="1:10" x14ac:dyDescent="0.2">
      <c r="A91" s="132">
        <v>41316</v>
      </c>
      <c r="B91" s="17"/>
      <c r="C91" s="113">
        <v>2021</v>
      </c>
      <c r="D91" s="25"/>
      <c r="E91" s="45"/>
      <c r="F91" s="63"/>
      <c r="G91" s="96" t="s">
        <v>719</v>
      </c>
      <c r="I91" s="52"/>
      <c r="J91" s="52"/>
    </row>
    <row r="92" spans="1:10" x14ac:dyDescent="0.2">
      <c r="A92" s="132">
        <v>41324</v>
      </c>
      <c r="B92" s="17"/>
      <c r="C92" s="113">
        <v>1338</v>
      </c>
      <c r="D92" s="25"/>
      <c r="E92" s="45"/>
      <c r="F92" s="63"/>
      <c r="G92" s="96" t="s">
        <v>720</v>
      </c>
      <c r="I92" s="52"/>
      <c r="J92" s="52"/>
    </row>
    <row r="93" spans="1:10" x14ac:dyDescent="0.2">
      <c r="A93" s="132">
        <v>41330</v>
      </c>
      <c r="B93" s="17"/>
      <c r="C93" s="113">
        <v>1129</v>
      </c>
      <c r="D93" s="25"/>
      <c r="E93" s="45"/>
      <c r="F93" s="63"/>
      <c r="G93" s="96" t="s">
        <v>721</v>
      </c>
      <c r="I93" s="52"/>
      <c r="J93" s="52"/>
    </row>
    <row r="94" spans="1:10" x14ac:dyDescent="0.2">
      <c r="A94" s="132">
        <v>41337</v>
      </c>
      <c r="B94" s="17"/>
      <c r="C94" s="113">
        <v>2196</v>
      </c>
      <c r="D94" s="25"/>
      <c r="E94" s="45"/>
      <c r="F94" s="63"/>
      <c r="G94" s="96" t="s">
        <v>722</v>
      </c>
      <c r="I94" s="52"/>
      <c r="J94" s="52"/>
    </row>
    <row r="95" spans="1:10" x14ac:dyDescent="0.2">
      <c r="A95" s="132">
        <v>41344</v>
      </c>
      <c r="B95" s="17"/>
      <c r="C95" s="113">
        <v>2337</v>
      </c>
      <c r="D95" s="25"/>
      <c r="E95" s="45"/>
      <c r="F95" s="63"/>
      <c r="G95" s="96" t="s">
        <v>723</v>
      </c>
      <c r="I95" s="52"/>
      <c r="J95" s="52"/>
    </row>
    <row r="96" spans="1:10" x14ac:dyDescent="0.2">
      <c r="A96" s="132">
        <v>41351</v>
      </c>
      <c r="B96" s="17"/>
      <c r="C96" s="113">
        <v>2989</v>
      </c>
      <c r="D96" s="25"/>
      <c r="E96" s="45"/>
      <c r="F96" s="63"/>
      <c r="G96" s="96" t="s">
        <v>724</v>
      </c>
      <c r="I96" s="52"/>
      <c r="J96" s="52"/>
    </row>
    <row r="97" spans="1:10" x14ac:dyDescent="0.2">
      <c r="A97" s="132">
        <v>41358</v>
      </c>
      <c r="B97" s="17"/>
      <c r="C97" s="113">
        <v>1766</v>
      </c>
      <c r="D97" s="25"/>
      <c r="E97" s="45"/>
      <c r="F97" s="63"/>
      <c r="G97" s="96" t="s">
        <v>725</v>
      </c>
      <c r="I97" s="52"/>
      <c r="J97" s="52"/>
    </row>
    <row r="98" spans="1:10" x14ac:dyDescent="0.2">
      <c r="A98" s="132">
        <v>41365</v>
      </c>
      <c r="B98" s="17"/>
      <c r="C98" s="113">
        <v>465</v>
      </c>
      <c r="D98" s="25"/>
      <c r="E98" s="45"/>
      <c r="F98" s="63"/>
      <c r="G98" s="96" t="s">
        <v>726</v>
      </c>
      <c r="I98" s="52"/>
      <c r="J98" s="52"/>
    </row>
    <row r="99" spans="1:10" x14ac:dyDescent="0.2">
      <c r="A99" s="132">
        <v>41372</v>
      </c>
      <c r="B99" s="17"/>
      <c r="C99" s="113">
        <v>774</v>
      </c>
      <c r="D99" s="25"/>
      <c r="E99" s="45"/>
      <c r="F99" s="63"/>
      <c r="G99" s="96" t="s">
        <v>727</v>
      </c>
      <c r="I99" s="52"/>
      <c r="J99" s="52"/>
    </row>
    <row r="100" spans="1:10" x14ac:dyDescent="0.2">
      <c r="A100" s="132">
        <v>41379</v>
      </c>
      <c r="B100" s="17"/>
      <c r="C100" s="113">
        <v>727</v>
      </c>
      <c r="D100" s="25"/>
      <c r="E100" s="45"/>
      <c r="F100" s="63"/>
      <c r="G100" s="96" t="s">
        <v>728</v>
      </c>
      <c r="I100" s="52"/>
      <c r="J100" s="52"/>
    </row>
    <row r="101" spans="1:10" x14ac:dyDescent="0.2">
      <c r="A101" s="132">
        <v>41386</v>
      </c>
      <c r="B101" s="17"/>
      <c r="C101" s="113">
        <v>659</v>
      </c>
      <c r="D101" s="25"/>
      <c r="E101" s="45"/>
      <c r="F101" s="63"/>
      <c r="G101" s="96" t="s">
        <v>729</v>
      </c>
      <c r="I101" s="52"/>
      <c r="J101" s="52"/>
    </row>
    <row r="102" spans="1:10" x14ac:dyDescent="0.2">
      <c r="A102" s="132">
        <v>41393</v>
      </c>
      <c r="B102" s="17"/>
      <c r="C102" s="113">
        <v>677</v>
      </c>
      <c r="D102" s="25"/>
      <c r="E102" s="45"/>
      <c r="F102" s="63"/>
      <c r="G102" s="96" t="s">
        <v>730</v>
      </c>
      <c r="I102" s="52"/>
      <c r="J102" s="52"/>
    </row>
    <row r="103" spans="1:10" x14ac:dyDescent="0.2">
      <c r="A103" s="132">
        <v>41400</v>
      </c>
      <c r="B103" s="17"/>
      <c r="C103" s="113">
        <v>757</v>
      </c>
      <c r="D103" s="25"/>
      <c r="E103" s="45"/>
      <c r="F103" s="63"/>
      <c r="G103" s="96" t="s">
        <v>731</v>
      </c>
      <c r="I103" s="52"/>
      <c r="J103" s="52"/>
    </row>
    <row r="104" spans="1:10" x14ac:dyDescent="0.2">
      <c r="A104" s="132">
        <v>41408</v>
      </c>
      <c r="B104" s="17"/>
      <c r="C104" s="113">
        <v>663</v>
      </c>
      <c r="D104" s="25"/>
      <c r="E104" s="45"/>
      <c r="F104" s="63"/>
      <c r="G104" s="96" t="s">
        <v>732</v>
      </c>
      <c r="I104" s="52"/>
      <c r="J104" s="52"/>
    </row>
    <row r="105" spans="1:10" x14ac:dyDescent="0.2">
      <c r="A105" s="132">
        <v>41414</v>
      </c>
      <c r="B105" s="17"/>
      <c r="C105" s="113">
        <v>775</v>
      </c>
      <c r="D105" s="25"/>
      <c r="E105" s="45"/>
      <c r="F105" s="63"/>
      <c r="G105" s="96" t="s">
        <v>733</v>
      </c>
      <c r="I105" s="52"/>
      <c r="J105" s="52"/>
    </row>
    <row r="106" spans="1:10" x14ac:dyDescent="0.2">
      <c r="A106" s="132">
        <v>41422</v>
      </c>
      <c r="B106" s="17"/>
      <c r="C106" s="113">
        <v>787</v>
      </c>
      <c r="D106" s="25"/>
      <c r="E106" s="45"/>
      <c r="F106" s="63"/>
      <c r="G106" s="96" t="s">
        <v>734</v>
      </c>
      <c r="I106" s="52"/>
      <c r="J106" s="52"/>
    </row>
    <row r="107" spans="1:10" x14ac:dyDescent="0.2">
      <c r="A107" s="132">
        <v>41428</v>
      </c>
      <c r="B107" s="17"/>
      <c r="C107" s="113">
        <v>2795</v>
      </c>
      <c r="D107" s="25"/>
      <c r="E107" s="45"/>
      <c r="F107" s="63"/>
      <c r="G107" s="96" t="s">
        <v>735</v>
      </c>
      <c r="I107" s="52"/>
      <c r="J107" s="52"/>
    </row>
    <row r="108" spans="1:10" x14ac:dyDescent="0.2">
      <c r="A108" s="132">
        <v>41435</v>
      </c>
      <c r="B108" s="17"/>
      <c r="C108" s="113">
        <v>2656</v>
      </c>
      <c r="D108" s="25"/>
      <c r="E108" s="45"/>
      <c r="F108" s="63"/>
      <c r="G108" s="96" t="s">
        <v>736</v>
      </c>
      <c r="I108" s="52"/>
      <c r="J108" s="52"/>
    </row>
    <row r="109" spans="1:10" x14ac:dyDescent="0.2">
      <c r="A109" s="132">
        <v>41442</v>
      </c>
      <c r="B109" s="17"/>
      <c r="C109" s="113">
        <v>1790</v>
      </c>
      <c r="D109" s="25"/>
      <c r="E109" s="45"/>
      <c r="F109" s="63"/>
      <c r="G109" s="96" t="s">
        <v>737</v>
      </c>
      <c r="I109" s="52"/>
      <c r="J109" s="52"/>
    </row>
    <row r="110" spans="1:10" x14ac:dyDescent="0.2">
      <c r="A110" s="132">
        <v>41449</v>
      </c>
      <c r="B110" s="17"/>
      <c r="C110" s="113">
        <v>3025</v>
      </c>
      <c r="D110" s="25"/>
      <c r="E110" s="45"/>
      <c r="F110" s="63"/>
      <c r="G110" s="96" t="s">
        <v>738</v>
      </c>
      <c r="I110" s="52"/>
      <c r="J110" s="52"/>
    </row>
    <row r="111" spans="1:10" x14ac:dyDescent="0.2">
      <c r="A111" s="132">
        <v>41456</v>
      </c>
      <c r="B111" s="17"/>
      <c r="C111" s="113">
        <v>2070</v>
      </c>
      <c r="D111" s="25"/>
      <c r="E111" s="45"/>
      <c r="F111" s="63"/>
      <c r="G111" s="96" t="s">
        <v>739</v>
      </c>
      <c r="I111" s="52"/>
      <c r="J111" s="52"/>
    </row>
    <row r="112" spans="1:10" x14ac:dyDescent="0.2">
      <c r="A112" s="132">
        <v>41463</v>
      </c>
      <c r="B112" s="17"/>
      <c r="C112" s="113">
        <v>2817</v>
      </c>
      <c r="D112" s="25"/>
      <c r="E112" s="45"/>
      <c r="F112" s="63"/>
      <c r="G112" s="96" t="s">
        <v>740</v>
      </c>
      <c r="I112" s="52"/>
      <c r="J112" s="52"/>
    </row>
    <row r="113" spans="1:10" x14ac:dyDescent="0.2">
      <c r="A113" s="132">
        <v>41470</v>
      </c>
      <c r="B113" s="17"/>
      <c r="C113" s="113">
        <v>1973</v>
      </c>
      <c r="D113" s="25"/>
      <c r="E113" s="45"/>
      <c r="F113" s="63"/>
      <c r="G113" s="96" t="s">
        <v>741</v>
      </c>
      <c r="I113" s="52"/>
      <c r="J113" s="52"/>
    </row>
    <row r="114" spans="1:10" x14ac:dyDescent="0.2">
      <c r="A114" s="132">
        <v>41477</v>
      </c>
      <c r="B114" s="17"/>
      <c r="C114" s="113">
        <v>1517</v>
      </c>
      <c r="D114" s="25"/>
      <c r="E114" s="45"/>
      <c r="F114" s="63"/>
      <c r="G114" s="96" t="s">
        <v>742</v>
      </c>
      <c r="I114" s="52"/>
      <c r="J114" s="52"/>
    </row>
    <row r="115" spans="1:10" x14ac:dyDescent="0.2">
      <c r="A115" s="132">
        <v>41484</v>
      </c>
      <c r="B115" s="17"/>
      <c r="C115" s="113">
        <v>1787</v>
      </c>
      <c r="D115" s="25"/>
      <c r="E115" s="45"/>
      <c r="F115" s="63"/>
      <c r="G115" s="96" t="s">
        <v>743</v>
      </c>
      <c r="I115" s="52"/>
      <c r="J115" s="52"/>
    </row>
    <row r="116" spans="1:10" x14ac:dyDescent="0.2">
      <c r="A116" s="132">
        <v>41491</v>
      </c>
      <c r="B116" s="17"/>
      <c r="C116" s="113">
        <v>1393</v>
      </c>
      <c r="D116" s="25"/>
      <c r="E116" s="45"/>
      <c r="F116" s="63"/>
      <c r="G116" s="96" t="s">
        <v>744</v>
      </c>
      <c r="I116" s="52"/>
      <c r="J116" s="52"/>
    </row>
    <row r="117" spans="1:10" x14ac:dyDescent="0.2">
      <c r="A117" s="132">
        <v>41498</v>
      </c>
      <c r="B117" s="17"/>
      <c r="C117" s="113">
        <v>1324</v>
      </c>
      <c r="D117" s="25"/>
      <c r="E117" s="45"/>
      <c r="F117" s="63"/>
      <c r="G117" s="96" t="s">
        <v>745</v>
      </c>
      <c r="I117" s="52"/>
      <c r="J117" s="52"/>
    </row>
    <row r="118" spans="1:10" x14ac:dyDescent="0.2">
      <c r="A118" s="132">
        <v>41505</v>
      </c>
      <c r="B118" s="17"/>
      <c r="C118" s="113">
        <v>783</v>
      </c>
      <c r="D118" s="25"/>
      <c r="E118" s="45"/>
      <c r="F118" s="63"/>
      <c r="G118" s="96" t="s">
        <v>746</v>
      </c>
      <c r="I118" s="52"/>
      <c r="J118" s="52"/>
    </row>
    <row r="119" spans="1:10" x14ac:dyDescent="0.2">
      <c r="A119" s="132">
        <v>41512</v>
      </c>
      <c r="B119" s="17"/>
      <c r="C119" s="113">
        <v>1616</v>
      </c>
      <c r="D119" s="25"/>
      <c r="E119" s="45"/>
      <c r="F119" s="63"/>
      <c r="G119" s="96" t="s">
        <v>747</v>
      </c>
      <c r="I119" s="52"/>
      <c r="J119" s="52"/>
    </row>
    <row r="120" spans="1:10" x14ac:dyDescent="0.2">
      <c r="A120" s="132">
        <v>41520</v>
      </c>
      <c r="B120" s="17"/>
      <c r="C120" s="113">
        <v>1308</v>
      </c>
      <c r="D120" s="25"/>
      <c r="E120" s="45"/>
      <c r="F120" s="63"/>
      <c r="G120" s="96" t="s">
        <v>748</v>
      </c>
      <c r="I120" s="52"/>
      <c r="J120" s="52"/>
    </row>
    <row r="121" spans="1:10" x14ac:dyDescent="0.2">
      <c r="A121" s="132">
        <v>41526</v>
      </c>
      <c r="B121" s="17"/>
      <c r="C121" s="113">
        <v>1009</v>
      </c>
      <c r="D121" s="25"/>
      <c r="E121" s="45"/>
      <c r="F121" s="63"/>
      <c r="G121" s="96" t="s">
        <v>749</v>
      </c>
      <c r="I121" s="52"/>
      <c r="J121" s="52"/>
    </row>
    <row r="122" spans="1:10" x14ac:dyDescent="0.2">
      <c r="A122" s="132">
        <v>41533</v>
      </c>
      <c r="B122" s="17"/>
      <c r="C122" s="113">
        <v>908</v>
      </c>
      <c r="D122" s="25"/>
      <c r="E122" s="45"/>
      <c r="F122" s="63"/>
      <c r="G122" s="96" t="s">
        <v>750</v>
      </c>
      <c r="I122" s="52"/>
      <c r="J122" s="52"/>
    </row>
    <row r="123" spans="1:10" x14ac:dyDescent="0.2">
      <c r="A123" s="132">
        <v>41540</v>
      </c>
      <c r="B123" s="17"/>
      <c r="C123" s="113">
        <v>958</v>
      </c>
      <c r="D123" s="25"/>
      <c r="E123" s="45"/>
      <c r="F123" s="63"/>
      <c r="G123" s="96" t="s">
        <v>751</v>
      </c>
      <c r="I123" s="52"/>
      <c r="J123" s="52"/>
    </row>
    <row r="124" spans="1:10" x14ac:dyDescent="0.2">
      <c r="A124" s="37"/>
      <c r="B124" s="33"/>
      <c r="C124" s="114"/>
      <c r="D124" s="25"/>
      <c r="E124" s="46"/>
      <c r="F124" s="122"/>
      <c r="I124" s="52"/>
      <c r="J124" s="52"/>
    </row>
    <row r="125" spans="1:10" ht="15" x14ac:dyDescent="0.25">
      <c r="A125" s="86" t="s">
        <v>64</v>
      </c>
      <c r="B125" s="87"/>
      <c r="C125" s="121"/>
      <c r="D125" s="62"/>
      <c r="E125" s="62"/>
      <c r="I125" s="52"/>
      <c r="J125" s="52"/>
    </row>
    <row r="126" spans="1:10" x14ac:dyDescent="0.2">
      <c r="A126" s="76" t="s">
        <v>209</v>
      </c>
      <c r="B126" s="85"/>
      <c r="D126" s="96"/>
      <c r="E126" s="96"/>
      <c r="I126" s="52"/>
      <c r="J126" s="52"/>
    </row>
    <row r="127" spans="1:10" x14ac:dyDescent="0.2">
      <c r="B127" s="85"/>
      <c r="D127" s="96"/>
      <c r="E127" s="96"/>
      <c r="I127" s="52"/>
      <c r="J127" s="52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H126"/>
  <sheetViews>
    <sheetView workbookViewId="0">
      <pane xSplit="1" ySplit="6" topLeftCell="B115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4.25" x14ac:dyDescent="0.2"/>
  <cols>
    <col min="1" max="1" width="21.7109375" style="76" customWidth="1"/>
    <col min="2" max="2" width="21.7109375" style="52" customWidth="1"/>
    <col min="3" max="3" width="21.7109375" style="112" customWidth="1"/>
    <col min="4" max="4" width="21.7109375" style="52" hidden="1" customWidth="1"/>
    <col min="5" max="5" width="21.7109375" style="52" customWidth="1"/>
    <col min="6" max="6" width="21.7109375" style="77" customWidth="1"/>
    <col min="7" max="7" width="9" style="292" bestFit="1" customWidth="1"/>
    <col min="8" max="8" width="9.140625" style="96"/>
    <col min="9" max="16384" width="9.140625" style="52"/>
  </cols>
  <sheetData>
    <row r="2" spans="1:8" ht="15" x14ac:dyDescent="0.25">
      <c r="A2" s="74" t="s">
        <v>355</v>
      </c>
    </row>
    <row r="3" spans="1:8" ht="15" x14ac:dyDescent="0.25">
      <c r="A3" s="74" t="s">
        <v>356</v>
      </c>
    </row>
    <row r="4" spans="1:8" ht="60" customHeight="1" x14ac:dyDescent="0.2">
      <c r="A4" s="208" t="s">
        <v>49</v>
      </c>
      <c r="B4" s="277" t="s">
        <v>105</v>
      </c>
      <c r="C4" s="210" t="s">
        <v>52</v>
      </c>
      <c r="D4" s="212" t="s">
        <v>51</v>
      </c>
      <c r="E4" s="277" t="s">
        <v>71</v>
      </c>
      <c r="F4" s="279" t="s">
        <v>208</v>
      </c>
      <c r="G4" s="293"/>
    </row>
    <row r="5" spans="1:8" ht="15" x14ac:dyDescent="0.2">
      <c r="A5" s="209" t="s">
        <v>54</v>
      </c>
      <c r="B5" s="15" t="s">
        <v>106</v>
      </c>
      <c r="C5" s="211" t="s">
        <v>81</v>
      </c>
      <c r="D5" s="278" t="s">
        <v>106</v>
      </c>
      <c r="E5" s="15" t="s">
        <v>81</v>
      </c>
      <c r="F5" s="55" t="s">
        <v>81</v>
      </c>
      <c r="G5" s="294"/>
    </row>
    <row r="6" spans="1:8" ht="15" x14ac:dyDescent="0.2">
      <c r="A6" s="209" t="s">
        <v>57</v>
      </c>
      <c r="B6" s="278" t="s">
        <v>58</v>
      </c>
      <c r="C6" s="214" t="s">
        <v>60</v>
      </c>
      <c r="D6" s="278" t="s">
        <v>59</v>
      </c>
      <c r="E6" s="278" t="s">
        <v>102</v>
      </c>
      <c r="F6" s="213" t="s">
        <v>61</v>
      </c>
      <c r="G6" s="296" t="s">
        <v>202</v>
      </c>
      <c r="H6" s="52"/>
    </row>
    <row r="7" spans="1:8" x14ac:dyDescent="0.2">
      <c r="A7" s="132">
        <v>40729</v>
      </c>
      <c r="B7" s="17"/>
      <c r="C7" s="113">
        <v>610</v>
      </c>
      <c r="D7" s="25"/>
      <c r="E7" s="45"/>
      <c r="F7" s="63"/>
      <c r="G7" s="296" t="s">
        <v>357</v>
      </c>
      <c r="H7" s="52"/>
    </row>
    <row r="8" spans="1:8" x14ac:dyDescent="0.2">
      <c r="A8" s="132">
        <v>40735</v>
      </c>
      <c r="B8" s="17"/>
      <c r="C8" s="113">
        <v>643</v>
      </c>
      <c r="D8" s="25"/>
      <c r="E8" s="45"/>
      <c r="F8" s="63"/>
      <c r="G8" s="296" t="s">
        <v>358</v>
      </c>
      <c r="H8" s="52"/>
    </row>
    <row r="9" spans="1:8" x14ac:dyDescent="0.2">
      <c r="A9" s="132">
        <v>40742</v>
      </c>
      <c r="B9" s="17"/>
      <c r="C9" s="113">
        <v>713</v>
      </c>
      <c r="D9" s="25"/>
      <c r="E9" s="45"/>
      <c r="F9" s="63"/>
      <c r="G9" s="296" t="s">
        <v>359</v>
      </c>
      <c r="H9" s="52"/>
    </row>
    <row r="10" spans="1:8" x14ac:dyDescent="0.2">
      <c r="A10" s="132">
        <v>40749</v>
      </c>
      <c r="B10" s="17"/>
      <c r="C10" s="113">
        <v>799</v>
      </c>
      <c r="D10" s="25"/>
      <c r="E10" s="45"/>
      <c r="F10" s="63"/>
      <c r="G10" s="296" t="s">
        <v>360</v>
      </c>
      <c r="H10" s="52"/>
    </row>
    <row r="11" spans="1:8" s="8" customFormat="1" x14ac:dyDescent="0.2">
      <c r="A11" s="132">
        <v>40758</v>
      </c>
      <c r="B11" s="17"/>
      <c r="C11" s="113">
        <v>750</v>
      </c>
      <c r="D11" s="25"/>
      <c r="E11" s="45"/>
      <c r="F11" s="63"/>
      <c r="G11" s="296" t="s">
        <v>361</v>
      </c>
    </row>
    <row r="12" spans="1:8" s="8" customFormat="1" x14ac:dyDescent="0.2">
      <c r="A12" s="132">
        <v>40763</v>
      </c>
      <c r="B12" s="17"/>
      <c r="C12" s="113">
        <v>496</v>
      </c>
      <c r="D12" s="25"/>
      <c r="E12" s="45"/>
      <c r="F12" s="63"/>
      <c r="G12" s="296" t="s">
        <v>362</v>
      </c>
    </row>
    <row r="13" spans="1:8" x14ac:dyDescent="0.2">
      <c r="A13" s="132">
        <v>40770</v>
      </c>
      <c r="B13" s="17"/>
      <c r="C13" s="113">
        <v>541</v>
      </c>
      <c r="D13" s="25"/>
      <c r="E13" s="45"/>
      <c r="F13" s="63"/>
      <c r="G13" s="296" t="s">
        <v>363</v>
      </c>
      <c r="H13" s="52"/>
    </row>
    <row r="14" spans="1:8" x14ac:dyDescent="0.2">
      <c r="A14" s="132">
        <v>40777</v>
      </c>
      <c r="B14" s="17"/>
      <c r="C14" s="113">
        <v>507</v>
      </c>
      <c r="D14" s="25"/>
      <c r="E14" s="45">
        <v>0.8</v>
      </c>
      <c r="F14" s="63">
        <v>0.34</v>
      </c>
      <c r="G14" s="296" t="s">
        <v>364</v>
      </c>
      <c r="H14" s="52"/>
    </row>
    <row r="15" spans="1:8" x14ac:dyDescent="0.2">
      <c r="A15" s="132">
        <v>40784</v>
      </c>
      <c r="B15" s="17"/>
      <c r="C15" s="113">
        <v>395</v>
      </c>
      <c r="D15" s="25"/>
      <c r="E15" s="45">
        <v>0.7</v>
      </c>
      <c r="F15" s="63">
        <v>0.25</v>
      </c>
      <c r="G15" s="296" t="s">
        <v>365</v>
      </c>
      <c r="H15" s="52"/>
    </row>
    <row r="16" spans="1:8" x14ac:dyDescent="0.2">
      <c r="A16" s="132">
        <v>40792</v>
      </c>
      <c r="B16" s="17"/>
      <c r="C16" s="113">
        <v>388</v>
      </c>
      <c r="D16" s="25"/>
      <c r="E16" s="45">
        <v>0.5</v>
      </c>
      <c r="F16" s="63">
        <v>0.3</v>
      </c>
      <c r="G16" s="296" t="s">
        <v>366</v>
      </c>
      <c r="H16" s="52"/>
    </row>
    <row r="17" spans="1:8" x14ac:dyDescent="0.2">
      <c r="A17" s="132">
        <v>40798</v>
      </c>
      <c r="B17" s="17"/>
      <c r="C17" s="113">
        <v>388</v>
      </c>
      <c r="D17" s="25"/>
      <c r="E17" s="45">
        <v>0.5</v>
      </c>
      <c r="F17" s="63">
        <v>0.22</v>
      </c>
      <c r="G17" s="296" t="s">
        <v>367</v>
      </c>
      <c r="H17" s="52"/>
    </row>
    <row r="18" spans="1:8" x14ac:dyDescent="0.2">
      <c r="A18" s="132">
        <v>40805</v>
      </c>
      <c r="B18" s="17"/>
      <c r="C18" s="113">
        <v>496</v>
      </c>
      <c r="D18" s="25"/>
      <c r="E18" s="45">
        <v>0.5</v>
      </c>
      <c r="F18" s="63">
        <v>0.31</v>
      </c>
      <c r="G18" s="297" t="s">
        <v>368</v>
      </c>
      <c r="H18" s="52"/>
    </row>
    <row r="19" spans="1:8" x14ac:dyDescent="0.2">
      <c r="A19" s="132">
        <v>40812</v>
      </c>
      <c r="B19" s="17"/>
      <c r="C19" s="113">
        <v>409</v>
      </c>
      <c r="D19" s="25"/>
      <c r="E19" s="45">
        <v>0.7</v>
      </c>
      <c r="F19" s="63">
        <v>0.21</v>
      </c>
      <c r="G19" s="297" t="s">
        <v>369</v>
      </c>
      <c r="H19" s="52"/>
    </row>
    <row r="20" spans="1:8" x14ac:dyDescent="0.2">
      <c r="A20" s="132">
        <v>40819</v>
      </c>
      <c r="B20" s="17"/>
      <c r="C20" s="113">
        <v>436</v>
      </c>
      <c r="D20" s="25"/>
      <c r="E20" s="45">
        <v>0.5</v>
      </c>
      <c r="F20" s="63">
        <v>0.24</v>
      </c>
      <c r="G20" s="296" t="s">
        <v>370</v>
      </c>
      <c r="H20" s="52"/>
    </row>
    <row r="21" spans="1:8" x14ac:dyDescent="0.2">
      <c r="A21" s="132">
        <v>40826</v>
      </c>
      <c r="B21" s="17"/>
      <c r="C21" s="113">
        <v>266</v>
      </c>
      <c r="D21" s="25"/>
      <c r="E21" s="45" t="s">
        <v>182</v>
      </c>
      <c r="F21" s="63">
        <v>9.7000000000000003E-2</v>
      </c>
      <c r="G21" s="296" t="s">
        <v>371</v>
      </c>
      <c r="H21" s="52"/>
    </row>
    <row r="22" spans="1:8" x14ac:dyDescent="0.2">
      <c r="A22" s="132">
        <v>40833</v>
      </c>
      <c r="B22" s="17"/>
      <c r="C22" s="113">
        <v>540</v>
      </c>
      <c r="D22" s="25"/>
      <c r="E22" s="45">
        <v>0.6</v>
      </c>
      <c r="F22" s="63">
        <v>0.47</v>
      </c>
      <c r="G22" s="296" t="s">
        <v>372</v>
      </c>
      <c r="H22" s="52"/>
    </row>
    <row r="23" spans="1:8" x14ac:dyDescent="0.2">
      <c r="A23" s="132">
        <v>40840</v>
      </c>
      <c r="B23" s="17"/>
      <c r="C23" s="113">
        <v>593</v>
      </c>
      <c r="D23" s="25"/>
      <c r="E23" s="45">
        <v>0.7</v>
      </c>
      <c r="F23" s="63">
        <v>0.72</v>
      </c>
      <c r="G23" s="296" t="s">
        <v>373</v>
      </c>
      <c r="H23" s="52"/>
    </row>
    <row r="24" spans="1:8" x14ac:dyDescent="0.2">
      <c r="A24" s="132">
        <v>40847</v>
      </c>
      <c r="B24" s="17"/>
      <c r="C24" s="113">
        <v>679</v>
      </c>
      <c r="D24" s="25"/>
      <c r="E24" s="45">
        <v>0.7</v>
      </c>
      <c r="F24" s="63">
        <v>0.68</v>
      </c>
      <c r="G24" s="296" t="s">
        <v>374</v>
      </c>
      <c r="H24" s="52"/>
    </row>
    <row r="25" spans="1:8" x14ac:dyDescent="0.2">
      <c r="A25" s="132">
        <v>40854</v>
      </c>
      <c r="B25" s="17"/>
      <c r="C25" s="113">
        <v>695</v>
      </c>
      <c r="D25" s="25"/>
      <c r="E25" s="45">
        <v>0.7</v>
      </c>
      <c r="F25" s="63">
        <v>0.71</v>
      </c>
      <c r="G25" s="296" t="s">
        <v>375</v>
      </c>
      <c r="H25" s="52"/>
    </row>
    <row r="26" spans="1:8" x14ac:dyDescent="0.2">
      <c r="A26" s="132">
        <v>40861</v>
      </c>
      <c r="B26" s="17"/>
      <c r="C26" s="113">
        <v>533</v>
      </c>
      <c r="D26" s="25"/>
      <c r="E26" s="45">
        <v>0.6</v>
      </c>
      <c r="F26" s="63">
        <v>0.38</v>
      </c>
      <c r="G26" s="296" t="s">
        <v>376</v>
      </c>
      <c r="H26" s="52"/>
    </row>
    <row r="27" spans="1:8" x14ac:dyDescent="0.2">
      <c r="A27" s="132">
        <v>40868</v>
      </c>
      <c r="B27" s="17"/>
      <c r="C27" s="113">
        <v>849</v>
      </c>
      <c r="D27" s="25"/>
      <c r="E27" s="45">
        <v>0.6</v>
      </c>
      <c r="F27" s="63">
        <v>0.87</v>
      </c>
      <c r="G27" s="296" t="s">
        <v>377</v>
      </c>
      <c r="H27" s="52"/>
    </row>
    <row r="28" spans="1:8" x14ac:dyDescent="0.2">
      <c r="A28" s="132">
        <v>40875</v>
      </c>
      <c r="B28" s="17"/>
      <c r="C28" s="113">
        <v>1155</v>
      </c>
      <c r="D28" s="25"/>
      <c r="E28" s="45">
        <v>0.7</v>
      </c>
      <c r="F28" s="63">
        <v>1.3</v>
      </c>
      <c r="G28" s="296" t="s">
        <v>378</v>
      </c>
      <c r="H28" s="52"/>
    </row>
    <row r="29" spans="1:8" x14ac:dyDescent="0.2">
      <c r="A29" s="132">
        <v>40882</v>
      </c>
      <c r="B29" s="17"/>
      <c r="C29" s="113">
        <v>1290</v>
      </c>
      <c r="D29" s="25"/>
      <c r="E29" s="45">
        <v>0.8</v>
      </c>
      <c r="F29" s="63">
        <v>1.6</v>
      </c>
      <c r="G29" s="296" t="s">
        <v>379</v>
      </c>
      <c r="H29" s="52"/>
    </row>
    <row r="30" spans="1:8" x14ac:dyDescent="0.2">
      <c r="A30" s="132">
        <v>40889</v>
      </c>
      <c r="B30" s="17"/>
      <c r="C30" s="113">
        <v>1193</v>
      </c>
      <c r="D30" s="25"/>
      <c r="E30" s="45">
        <v>0.8</v>
      </c>
      <c r="F30" s="63">
        <v>1.3</v>
      </c>
      <c r="G30" s="296" t="s">
        <v>380</v>
      </c>
      <c r="H30" s="52"/>
    </row>
    <row r="31" spans="1:8" x14ac:dyDescent="0.2">
      <c r="A31" s="132">
        <v>40896</v>
      </c>
      <c r="B31" s="17"/>
      <c r="C31" s="113">
        <v>1237</v>
      </c>
      <c r="D31" s="25"/>
      <c r="E31" s="45">
        <v>0.9</v>
      </c>
      <c r="F31" s="63">
        <v>1.3</v>
      </c>
      <c r="G31" s="296" t="s">
        <v>381</v>
      </c>
      <c r="H31" s="52"/>
    </row>
    <row r="32" spans="1:8" x14ac:dyDescent="0.2">
      <c r="A32" s="132">
        <v>40904</v>
      </c>
      <c r="B32" s="17"/>
      <c r="C32" s="113">
        <v>1290</v>
      </c>
      <c r="D32" s="25"/>
      <c r="E32" s="45">
        <v>1.1000000000000001</v>
      </c>
      <c r="F32" s="63">
        <v>1.4</v>
      </c>
      <c r="G32" s="296" t="s">
        <v>382</v>
      </c>
      <c r="H32" s="52"/>
    </row>
    <row r="33" spans="1:8" x14ac:dyDescent="0.2">
      <c r="A33" s="132">
        <v>40911</v>
      </c>
      <c r="B33" s="17"/>
      <c r="C33" s="113">
        <v>1199</v>
      </c>
      <c r="D33" s="25"/>
      <c r="E33" s="45">
        <v>1.1000000000000001</v>
      </c>
      <c r="F33" s="63">
        <v>1.2</v>
      </c>
      <c r="G33" s="296" t="s">
        <v>383</v>
      </c>
      <c r="H33" s="52"/>
    </row>
    <row r="34" spans="1:8" x14ac:dyDescent="0.2">
      <c r="A34" s="132">
        <v>40917</v>
      </c>
      <c r="B34" s="17"/>
      <c r="C34" s="113">
        <v>1254</v>
      </c>
      <c r="D34" s="25"/>
      <c r="E34" s="45">
        <v>0.6</v>
      </c>
      <c r="F34" s="63">
        <v>1.2</v>
      </c>
      <c r="G34" s="296" t="s">
        <v>384</v>
      </c>
      <c r="H34" s="52"/>
    </row>
    <row r="35" spans="1:8" x14ac:dyDescent="0.2">
      <c r="A35" s="132">
        <v>40925</v>
      </c>
      <c r="B35" s="17"/>
      <c r="C35" s="113">
        <v>1390</v>
      </c>
      <c r="D35" s="25"/>
      <c r="E35" s="45">
        <v>0.6</v>
      </c>
      <c r="F35" s="63">
        <v>1.3</v>
      </c>
      <c r="G35" s="296" t="s">
        <v>385</v>
      </c>
      <c r="H35" s="52"/>
    </row>
    <row r="36" spans="1:8" x14ac:dyDescent="0.2">
      <c r="A36" s="132">
        <v>40931</v>
      </c>
      <c r="B36" s="17"/>
      <c r="C36" s="113">
        <v>1222</v>
      </c>
      <c r="D36" s="25"/>
      <c r="E36" s="45">
        <v>0.7</v>
      </c>
      <c r="F36" s="63">
        <v>1.2</v>
      </c>
      <c r="G36" s="296" t="s">
        <v>386</v>
      </c>
      <c r="H36" s="52"/>
    </row>
    <row r="37" spans="1:8" x14ac:dyDescent="0.2">
      <c r="A37" s="132">
        <v>40938</v>
      </c>
      <c r="B37" s="17"/>
      <c r="C37" s="113">
        <v>1318</v>
      </c>
      <c r="D37" s="25"/>
      <c r="E37" s="45">
        <v>1</v>
      </c>
      <c r="F37" s="63">
        <v>1.2</v>
      </c>
      <c r="G37" s="296" t="s">
        <v>387</v>
      </c>
      <c r="H37" s="52"/>
    </row>
    <row r="38" spans="1:8" x14ac:dyDescent="0.2">
      <c r="A38" s="132">
        <v>40945</v>
      </c>
      <c r="B38" s="17"/>
      <c r="C38" s="113">
        <v>1440</v>
      </c>
      <c r="D38" s="25"/>
      <c r="E38" s="45">
        <v>1.1000000000000001</v>
      </c>
      <c r="F38" s="63">
        <v>1.3</v>
      </c>
      <c r="G38" s="296" t="s">
        <v>388</v>
      </c>
      <c r="H38" s="52"/>
    </row>
    <row r="39" spans="1:8" x14ac:dyDescent="0.2">
      <c r="A39" s="132">
        <v>40952</v>
      </c>
      <c r="B39" s="17"/>
      <c r="C39" s="113">
        <v>1637</v>
      </c>
      <c r="D39" s="25"/>
      <c r="E39" s="45">
        <v>1.3</v>
      </c>
      <c r="F39" s="63">
        <v>1.6</v>
      </c>
      <c r="G39" s="296" t="s">
        <v>389</v>
      </c>
      <c r="H39" s="52"/>
    </row>
    <row r="40" spans="1:8" x14ac:dyDescent="0.2">
      <c r="A40" s="132">
        <v>40960</v>
      </c>
      <c r="B40" s="17"/>
      <c r="C40" s="113">
        <v>1645</v>
      </c>
      <c r="D40" s="25"/>
      <c r="E40" s="45">
        <v>1.4</v>
      </c>
      <c r="F40" s="63">
        <v>1.4</v>
      </c>
      <c r="G40" s="296" t="s">
        <v>390</v>
      </c>
      <c r="H40" s="52"/>
    </row>
    <row r="41" spans="1:8" x14ac:dyDescent="0.2">
      <c r="A41" s="132">
        <v>40966</v>
      </c>
      <c r="B41" s="17"/>
      <c r="C41" s="113">
        <v>1576</v>
      </c>
      <c r="D41" s="25"/>
      <c r="E41" s="45">
        <v>1.5</v>
      </c>
      <c r="F41" s="63">
        <v>1.5</v>
      </c>
      <c r="G41" s="296" t="s">
        <v>391</v>
      </c>
      <c r="H41" s="52"/>
    </row>
    <row r="42" spans="1:8" x14ac:dyDescent="0.2">
      <c r="A42" s="132">
        <v>40973</v>
      </c>
      <c r="B42" s="17"/>
      <c r="C42" s="113">
        <v>2043</v>
      </c>
      <c r="D42" s="25"/>
      <c r="E42" s="45">
        <v>1.3</v>
      </c>
      <c r="F42" s="63">
        <v>2</v>
      </c>
      <c r="G42" s="296" t="s">
        <v>392</v>
      </c>
      <c r="H42" s="52"/>
    </row>
    <row r="43" spans="1:8" x14ac:dyDescent="0.2">
      <c r="A43" s="132">
        <v>40980</v>
      </c>
      <c r="B43" s="17"/>
      <c r="C43" s="113">
        <v>2238</v>
      </c>
      <c r="D43" s="25"/>
      <c r="E43" s="45">
        <v>1</v>
      </c>
      <c r="F43" s="63">
        <v>2.2999999999999998</v>
      </c>
      <c r="G43" s="296" t="s">
        <v>393</v>
      </c>
      <c r="H43" s="52"/>
    </row>
    <row r="44" spans="1:8" x14ac:dyDescent="0.2">
      <c r="A44" s="132">
        <v>40987</v>
      </c>
      <c r="B44" s="17"/>
      <c r="C44" s="113">
        <v>2390</v>
      </c>
      <c r="D44" s="25"/>
      <c r="E44" s="45">
        <v>1.3</v>
      </c>
      <c r="F44" s="63">
        <v>2.5</v>
      </c>
      <c r="G44" s="296" t="s">
        <v>394</v>
      </c>
      <c r="H44" s="52"/>
    </row>
    <row r="45" spans="1:8" x14ac:dyDescent="0.2">
      <c r="A45" s="132">
        <v>40994</v>
      </c>
      <c r="B45" s="17"/>
      <c r="C45" s="113">
        <v>2277</v>
      </c>
      <c r="D45" s="25"/>
      <c r="E45" s="45">
        <v>1.3</v>
      </c>
      <c r="F45" s="63">
        <v>2.5</v>
      </c>
      <c r="G45" s="296" t="s">
        <v>395</v>
      </c>
      <c r="H45" s="52"/>
    </row>
    <row r="46" spans="1:8" x14ac:dyDescent="0.2">
      <c r="A46" s="132">
        <v>41001</v>
      </c>
      <c r="B46" s="17"/>
      <c r="C46" s="113">
        <v>2493</v>
      </c>
      <c r="D46" s="25"/>
      <c r="E46" s="45">
        <v>1.5</v>
      </c>
      <c r="F46" s="63">
        <v>3</v>
      </c>
      <c r="G46" s="296" t="s">
        <v>396</v>
      </c>
      <c r="H46" s="52"/>
    </row>
    <row r="47" spans="1:8" x14ac:dyDescent="0.2">
      <c r="A47" s="132">
        <v>41008</v>
      </c>
      <c r="B47" s="17"/>
      <c r="C47" s="113">
        <v>2227</v>
      </c>
      <c r="D47" s="25"/>
      <c r="E47" s="45">
        <v>1.4</v>
      </c>
      <c r="F47" s="63">
        <v>2.1</v>
      </c>
      <c r="G47" s="296" t="s">
        <v>397</v>
      </c>
      <c r="H47" s="52"/>
    </row>
    <row r="48" spans="1:8" x14ac:dyDescent="0.2">
      <c r="A48" s="132">
        <v>41015</v>
      </c>
      <c r="B48" s="17"/>
      <c r="C48" s="113">
        <v>2455</v>
      </c>
      <c r="D48" s="25"/>
      <c r="E48" s="45">
        <v>1.8</v>
      </c>
      <c r="F48" s="63">
        <v>3.2</v>
      </c>
      <c r="G48" s="296" t="s">
        <v>398</v>
      </c>
      <c r="H48" s="52"/>
    </row>
    <row r="49" spans="1:8" x14ac:dyDescent="0.2">
      <c r="A49" s="132">
        <v>41022</v>
      </c>
      <c r="B49" s="17"/>
      <c r="C49" s="113">
        <v>3201</v>
      </c>
      <c r="D49" s="25"/>
      <c r="E49" s="45">
        <v>1.9</v>
      </c>
      <c r="F49" s="63" t="s">
        <v>426</v>
      </c>
      <c r="G49" s="296" t="s">
        <v>399</v>
      </c>
      <c r="H49" s="52"/>
    </row>
    <row r="50" spans="1:8" x14ac:dyDescent="0.2">
      <c r="A50" s="132">
        <v>41029</v>
      </c>
      <c r="B50" s="17"/>
      <c r="C50" s="113">
        <v>1424</v>
      </c>
      <c r="D50" s="25"/>
      <c r="E50" s="45">
        <v>1.5</v>
      </c>
      <c r="F50" s="63">
        <v>1.1000000000000001</v>
      </c>
      <c r="G50" s="296" t="s">
        <v>400</v>
      </c>
      <c r="H50" s="52"/>
    </row>
    <row r="51" spans="1:8" x14ac:dyDescent="0.2">
      <c r="A51" s="132">
        <v>41036</v>
      </c>
      <c r="B51" s="17"/>
      <c r="C51" s="113">
        <v>911</v>
      </c>
      <c r="D51" s="25"/>
      <c r="E51" s="45">
        <v>1.3</v>
      </c>
      <c r="F51" s="63">
        <v>0.63</v>
      </c>
      <c r="G51" s="296" t="s">
        <v>401</v>
      </c>
      <c r="H51" s="52"/>
    </row>
    <row r="52" spans="1:8" x14ac:dyDescent="0.2">
      <c r="A52" s="132">
        <v>41043</v>
      </c>
      <c r="B52" s="17"/>
      <c r="C52" s="113">
        <v>877</v>
      </c>
      <c r="D52" s="25"/>
      <c r="E52" s="45">
        <v>1</v>
      </c>
      <c r="F52" s="63">
        <v>0.54</v>
      </c>
      <c r="G52" s="296" t="s">
        <v>402</v>
      </c>
      <c r="H52" s="52"/>
    </row>
    <row r="53" spans="1:8" x14ac:dyDescent="0.2">
      <c r="A53" s="132">
        <v>41050</v>
      </c>
      <c r="B53" s="17"/>
      <c r="C53" s="113">
        <v>820</v>
      </c>
      <c r="D53" s="25"/>
      <c r="E53" s="45">
        <v>0.8</v>
      </c>
      <c r="F53" s="63">
        <v>0.71</v>
      </c>
      <c r="G53" s="296" t="s">
        <v>403</v>
      </c>
      <c r="H53" s="52"/>
    </row>
    <row r="54" spans="1:8" x14ac:dyDescent="0.2">
      <c r="A54" s="132">
        <v>41058</v>
      </c>
      <c r="B54" s="17"/>
      <c r="C54" s="113">
        <v>854</v>
      </c>
      <c r="D54" s="25"/>
      <c r="E54" s="45">
        <v>0.9</v>
      </c>
      <c r="F54" s="63">
        <v>0.83</v>
      </c>
      <c r="G54" s="296" t="s">
        <v>404</v>
      </c>
      <c r="H54" s="52"/>
    </row>
    <row r="55" spans="1:8" x14ac:dyDescent="0.2">
      <c r="A55" s="132">
        <v>41064</v>
      </c>
      <c r="B55" s="17"/>
      <c r="C55" s="113">
        <v>1044</v>
      </c>
      <c r="D55" s="25"/>
      <c r="E55" s="45">
        <v>1.1000000000000001</v>
      </c>
      <c r="F55" s="63">
        <v>1.2</v>
      </c>
      <c r="G55" s="296" t="s">
        <v>405</v>
      </c>
      <c r="H55" s="52"/>
    </row>
    <row r="56" spans="1:8" x14ac:dyDescent="0.2">
      <c r="A56" s="132">
        <v>41071</v>
      </c>
      <c r="B56" s="17"/>
      <c r="C56" s="113">
        <v>1032</v>
      </c>
      <c r="D56" s="25"/>
      <c r="E56" s="45">
        <v>1.1000000000000001</v>
      </c>
      <c r="F56" s="63">
        <v>1.1000000000000001</v>
      </c>
      <c r="G56" s="296" t="s">
        <v>406</v>
      </c>
      <c r="H56" s="52"/>
    </row>
    <row r="57" spans="1:8" x14ac:dyDescent="0.2">
      <c r="A57" s="132">
        <v>41078</v>
      </c>
      <c r="B57" s="17"/>
      <c r="C57" s="113">
        <v>1115</v>
      </c>
      <c r="D57" s="25"/>
      <c r="E57" s="45">
        <v>1.5</v>
      </c>
      <c r="F57" s="63">
        <v>1.2</v>
      </c>
      <c r="G57" s="296" t="s">
        <v>407</v>
      </c>
      <c r="H57" s="52"/>
    </row>
    <row r="58" spans="1:8" x14ac:dyDescent="0.2">
      <c r="A58" s="132">
        <v>41085</v>
      </c>
      <c r="B58" s="17"/>
      <c r="C58" s="113">
        <v>1169</v>
      </c>
      <c r="D58" s="25"/>
      <c r="E58" s="45">
        <v>1.4</v>
      </c>
      <c r="F58" s="63">
        <v>1.2</v>
      </c>
      <c r="G58" s="296" t="s">
        <v>408</v>
      </c>
      <c r="H58" s="52"/>
    </row>
    <row r="59" spans="1:8" x14ac:dyDescent="0.2">
      <c r="A59" s="132">
        <v>41092</v>
      </c>
      <c r="B59" s="17"/>
      <c r="C59" s="113">
        <v>1184</v>
      </c>
      <c r="D59" s="25"/>
      <c r="E59" s="45">
        <v>1.5</v>
      </c>
      <c r="F59" s="63">
        <v>1.3</v>
      </c>
      <c r="G59" s="296" t="s">
        <v>409</v>
      </c>
      <c r="H59" s="52"/>
    </row>
    <row r="60" spans="1:8" x14ac:dyDescent="0.2">
      <c r="A60" s="132">
        <v>41099</v>
      </c>
      <c r="B60" s="17"/>
      <c r="C60" s="113">
        <v>1065</v>
      </c>
      <c r="D60" s="25"/>
      <c r="E60" s="45">
        <v>1.6</v>
      </c>
      <c r="F60" s="63">
        <v>1.3</v>
      </c>
      <c r="G60" s="296" t="s">
        <v>410</v>
      </c>
      <c r="H60" s="52"/>
    </row>
    <row r="61" spans="1:8" x14ac:dyDescent="0.2">
      <c r="A61" s="132">
        <v>41106</v>
      </c>
      <c r="B61" s="17"/>
      <c r="C61" s="113">
        <v>1169</v>
      </c>
      <c r="D61" s="25"/>
      <c r="E61" s="45">
        <v>1.2</v>
      </c>
      <c r="F61" s="63">
        <v>1.5</v>
      </c>
      <c r="G61" s="296" t="s">
        <v>411</v>
      </c>
      <c r="H61" s="52"/>
    </row>
    <row r="62" spans="1:8" x14ac:dyDescent="0.2">
      <c r="A62" s="132">
        <v>41113</v>
      </c>
      <c r="B62" s="17"/>
      <c r="C62" s="113">
        <v>1218</v>
      </c>
      <c r="D62" s="25"/>
      <c r="E62" s="45">
        <v>1.6</v>
      </c>
      <c r="F62" s="63">
        <v>1.4</v>
      </c>
      <c r="G62" s="296" t="s">
        <v>412</v>
      </c>
      <c r="H62" s="52"/>
    </row>
    <row r="63" spans="1:8" x14ac:dyDescent="0.2">
      <c r="A63" s="132">
        <v>41120</v>
      </c>
      <c r="B63" s="17"/>
      <c r="C63" s="113">
        <v>1022</v>
      </c>
      <c r="D63" s="25"/>
      <c r="E63" s="45">
        <v>1.1000000000000001</v>
      </c>
      <c r="F63" s="63">
        <v>1.3</v>
      </c>
      <c r="G63" s="296" t="s">
        <v>413</v>
      </c>
      <c r="H63" s="52"/>
    </row>
    <row r="64" spans="1:8" x14ac:dyDescent="0.2">
      <c r="A64" s="132">
        <v>41127</v>
      </c>
      <c r="B64" s="17"/>
      <c r="C64" s="113">
        <v>1145</v>
      </c>
      <c r="D64" s="25"/>
      <c r="E64" s="45">
        <v>1</v>
      </c>
      <c r="F64" s="63">
        <v>1.3</v>
      </c>
      <c r="G64" s="296" t="s">
        <v>414</v>
      </c>
      <c r="H64" s="52"/>
    </row>
    <row r="65" spans="1:8" x14ac:dyDescent="0.2">
      <c r="A65" s="132">
        <v>41134</v>
      </c>
      <c r="B65" s="17"/>
      <c r="C65" s="113">
        <v>1270</v>
      </c>
      <c r="D65" s="25"/>
      <c r="E65" s="45">
        <v>1.5</v>
      </c>
      <c r="F65" s="63">
        <v>1.4</v>
      </c>
      <c r="G65" s="296" t="s">
        <v>415</v>
      </c>
      <c r="H65" s="52"/>
    </row>
    <row r="66" spans="1:8" x14ac:dyDescent="0.2">
      <c r="A66" s="132">
        <v>41141</v>
      </c>
      <c r="B66" s="17"/>
      <c r="C66" s="113">
        <v>770</v>
      </c>
      <c r="D66" s="25"/>
      <c r="E66" s="45">
        <v>0.7</v>
      </c>
      <c r="F66" s="63">
        <v>0.65</v>
      </c>
      <c r="G66" s="296" t="s">
        <v>416</v>
      </c>
      <c r="H66" s="52"/>
    </row>
    <row r="67" spans="1:8" x14ac:dyDescent="0.2">
      <c r="A67" s="132">
        <v>41148</v>
      </c>
      <c r="B67" s="17"/>
      <c r="C67" s="113">
        <v>622</v>
      </c>
      <c r="D67" s="25"/>
      <c r="E67" s="45">
        <v>0.8</v>
      </c>
      <c r="F67" s="63">
        <v>0.4</v>
      </c>
      <c r="G67" s="296" t="s">
        <v>417</v>
      </c>
      <c r="H67" s="52"/>
    </row>
    <row r="68" spans="1:8" x14ac:dyDescent="0.2">
      <c r="A68" s="132">
        <v>41156</v>
      </c>
      <c r="B68" s="17"/>
      <c r="C68" s="113">
        <v>638</v>
      </c>
      <c r="D68" s="25"/>
      <c r="E68" s="45">
        <v>0.6</v>
      </c>
      <c r="F68" s="63">
        <v>0.33</v>
      </c>
      <c r="G68" s="296" t="s">
        <v>418</v>
      </c>
      <c r="H68" s="52"/>
    </row>
    <row r="69" spans="1:8" x14ac:dyDescent="0.2">
      <c r="A69" s="132">
        <v>41162</v>
      </c>
      <c r="B69" s="17"/>
      <c r="C69" s="113">
        <v>632</v>
      </c>
      <c r="D69" s="25"/>
      <c r="E69" s="45">
        <v>0.5</v>
      </c>
      <c r="F69" s="63">
        <v>0.28999999999999998</v>
      </c>
      <c r="G69" s="296" t="s">
        <v>419</v>
      </c>
      <c r="H69" s="52"/>
    </row>
    <row r="70" spans="1:8" x14ac:dyDescent="0.2">
      <c r="A70" s="132">
        <v>41169</v>
      </c>
      <c r="B70" s="17"/>
      <c r="C70" s="113">
        <v>766</v>
      </c>
      <c r="D70" s="25"/>
      <c r="E70" s="45">
        <v>0.5</v>
      </c>
      <c r="F70" s="63">
        <v>0.48</v>
      </c>
      <c r="G70" s="296" t="s">
        <v>420</v>
      </c>
      <c r="H70" s="52"/>
    </row>
    <row r="71" spans="1:8" x14ac:dyDescent="0.2">
      <c r="A71" s="132">
        <v>41176</v>
      </c>
      <c r="B71" s="17"/>
      <c r="C71" s="113">
        <v>756</v>
      </c>
      <c r="D71" s="25"/>
      <c r="E71" s="45">
        <v>0.6</v>
      </c>
      <c r="F71" s="63">
        <v>0.31</v>
      </c>
      <c r="G71" s="296" t="s">
        <v>753</v>
      </c>
      <c r="H71" s="52"/>
    </row>
    <row r="72" spans="1:8" x14ac:dyDescent="0.2">
      <c r="A72" s="132">
        <v>41183</v>
      </c>
      <c r="B72" s="17"/>
      <c r="C72" s="113">
        <v>849</v>
      </c>
      <c r="D72" s="25"/>
      <c r="E72" s="45"/>
      <c r="F72" s="63"/>
      <c r="G72" s="298" t="s">
        <v>754</v>
      </c>
    </row>
    <row r="73" spans="1:8" x14ac:dyDescent="0.2">
      <c r="A73" s="132">
        <v>41190</v>
      </c>
      <c r="B73" s="17"/>
      <c r="C73" s="113">
        <v>748</v>
      </c>
      <c r="D73" s="25"/>
      <c r="E73" s="45"/>
      <c r="F73" s="63"/>
      <c r="G73" s="299" t="s">
        <v>755</v>
      </c>
    </row>
    <row r="74" spans="1:8" x14ac:dyDescent="0.2">
      <c r="A74" s="132">
        <v>41197</v>
      </c>
      <c r="B74" s="17"/>
      <c r="C74" s="113">
        <v>678</v>
      </c>
      <c r="D74" s="25"/>
      <c r="E74" s="45"/>
      <c r="F74" s="63"/>
      <c r="G74" s="299" t="s">
        <v>756</v>
      </c>
    </row>
    <row r="75" spans="1:8" x14ac:dyDescent="0.2">
      <c r="A75" s="132">
        <v>41204</v>
      </c>
      <c r="B75" s="17"/>
      <c r="C75" s="113">
        <v>962</v>
      </c>
      <c r="D75" s="25"/>
      <c r="E75" s="45"/>
      <c r="F75" s="63"/>
      <c r="G75" s="299" t="s">
        <v>757</v>
      </c>
    </row>
    <row r="76" spans="1:8" x14ac:dyDescent="0.2">
      <c r="A76" s="132">
        <v>41211</v>
      </c>
      <c r="B76" s="17"/>
      <c r="C76" s="113">
        <v>972</v>
      </c>
      <c r="D76" s="25"/>
      <c r="E76" s="45"/>
      <c r="F76" s="63"/>
      <c r="G76" s="299" t="s">
        <v>758</v>
      </c>
    </row>
    <row r="77" spans="1:8" x14ac:dyDescent="0.2">
      <c r="A77" s="132">
        <v>41218</v>
      </c>
      <c r="B77" s="17"/>
      <c r="C77" s="113">
        <v>944</v>
      </c>
      <c r="D77" s="25"/>
      <c r="E77" s="45"/>
      <c r="F77" s="63"/>
      <c r="G77" s="299" t="s">
        <v>759</v>
      </c>
    </row>
    <row r="78" spans="1:8" x14ac:dyDescent="0.2">
      <c r="A78" s="132">
        <v>41225</v>
      </c>
      <c r="B78" s="17"/>
      <c r="C78" s="113">
        <v>941</v>
      </c>
      <c r="D78" s="25"/>
      <c r="E78" s="45"/>
      <c r="F78" s="63"/>
      <c r="G78" s="300" t="s">
        <v>760</v>
      </c>
    </row>
    <row r="79" spans="1:8" x14ac:dyDescent="0.2">
      <c r="A79" s="132">
        <v>41232</v>
      </c>
      <c r="B79" s="17"/>
      <c r="C79" s="113">
        <v>813</v>
      </c>
      <c r="D79" s="25"/>
      <c r="E79" s="45"/>
      <c r="F79" s="63"/>
      <c r="G79" s="301" t="s">
        <v>761</v>
      </c>
    </row>
    <row r="80" spans="1:8" x14ac:dyDescent="0.2">
      <c r="A80" s="132">
        <v>41239</v>
      </c>
      <c r="B80" s="17"/>
      <c r="C80" s="113">
        <v>937</v>
      </c>
      <c r="D80" s="25"/>
      <c r="E80" s="45"/>
      <c r="F80" s="63"/>
      <c r="G80" s="296" t="s">
        <v>762</v>
      </c>
      <c r="H80" s="52"/>
    </row>
    <row r="81" spans="1:8" x14ac:dyDescent="0.2">
      <c r="A81" s="132">
        <v>41246</v>
      </c>
      <c r="B81" s="17"/>
      <c r="C81" s="113">
        <v>1031</v>
      </c>
      <c r="D81" s="25"/>
      <c r="E81" s="45"/>
      <c r="F81" s="63"/>
      <c r="G81" s="296" t="s">
        <v>763</v>
      </c>
      <c r="H81" s="52"/>
    </row>
    <row r="82" spans="1:8" x14ac:dyDescent="0.2">
      <c r="A82" s="132">
        <v>41253</v>
      </c>
      <c r="B82" s="17"/>
      <c r="C82" s="113">
        <v>1083</v>
      </c>
      <c r="D82" s="25"/>
      <c r="E82" s="45"/>
      <c r="F82" s="63"/>
      <c r="G82" s="296" t="s">
        <v>764</v>
      </c>
      <c r="H82" s="52"/>
    </row>
    <row r="83" spans="1:8" x14ac:dyDescent="0.2">
      <c r="A83" s="132">
        <v>41260</v>
      </c>
      <c r="B83" s="17"/>
      <c r="C83" s="113">
        <v>1031</v>
      </c>
      <c r="D83" s="25"/>
      <c r="E83" s="45"/>
      <c r="F83" s="63"/>
      <c r="G83" s="296" t="s">
        <v>765</v>
      </c>
      <c r="H83" s="52"/>
    </row>
    <row r="84" spans="1:8" x14ac:dyDescent="0.2">
      <c r="A84" s="132">
        <v>41269</v>
      </c>
      <c r="B84" s="17"/>
      <c r="C84" s="113">
        <v>1334</v>
      </c>
      <c r="D84" s="25"/>
      <c r="E84" s="45"/>
      <c r="F84" s="63"/>
      <c r="G84" s="296" t="s">
        <v>766</v>
      </c>
      <c r="H84" s="52"/>
    </row>
    <row r="85" spans="1:8" x14ac:dyDescent="0.2">
      <c r="A85" s="132">
        <v>41276</v>
      </c>
      <c r="B85" s="17"/>
      <c r="C85" s="113">
        <v>549</v>
      </c>
      <c r="D85" s="25"/>
      <c r="E85" s="45"/>
      <c r="F85" s="63"/>
      <c r="G85" s="296" t="s">
        <v>767</v>
      </c>
      <c r="H85" s="52"/>
    </row>
    <row r="86" spans="1:8" x14ac:dyDescent="0.2">
      <c r="A86" s="132">
        <v>41281</v>
      </c>
      <c r="B86" s="17"/>
      <c r="C86" s="113">
        <v>1259</v>
      </c>
      <c r="D86" s="25"/>
      <c r="E86" s="45"/>
      <c r="F86" s="63"/>
      <c r="G86" s="296" t="s">
        <v>768</v>
      </c>
      <c r="H86" s="52"/>
    </row>
    <row r="87" spans="1:8" x14ac:dyDescent="0.2">
      <c r="A87" s="132">
        <v>41288</v>
      </c>
      <c r="B87" s="17"/>
      <c r="C87" s="113">
        <v>1292</v>
      </c>
      <c r="D87" s="25"/>
      <c r="E87" s="45"/>
      <c r="F87" s="63"/>
      <c r="G87" s="296" t="s">
        <v>769</v>
      </c>
      <c r="H87" s="52"/>
    </row>
    <row r="88" spans="1:8" x14ac:dyDescent="0.2">
      <c r="A88" s="132">
        <v>41296</v>
      </c>
      <c r="B88" s="17"/>
      <c r="C88" s="113">
        <v>1252</v>
      </c>
      <c r="D88" s="25"/>
      <c r="E88" s="45"/>
      <c r="F88" s="63"/>
      <c r="G88" s="296" t="s">
        <v>770</v>
      </c>
      <c r="H88" s="52"/>
    </row>
    <row r="89" spans="1:8" x14ac:dyDescent="0.2">
      <c r="A89" s="132">
        <v>41302</v>
      </c>
      <c r="B89" s="17"/>
      <c r="C89" s="113">
        <v>1099</v>
      </c>
      <c r="D89" s="25"/>
      <c r="E89" s="45"/>
      <c r="F89" s="63"/>
      <c r="G89" s="296" t="s">
        <v>771</v>
      </c>
      <c r="H89" s="52"/>
    </row>
    <row r="90" spans="1:8" x14ac:dyDescent="0.2">
      <c r="A90" s="132">
        <v>41309</v>
      </c>
      <c r="B90" s="17"/>
      <c r="C90" s="113">
        <v>1166</v>
      </c>
      <c r="D90" s="25"/>
      <c r="E90" s="45"/>
      <c r="F90" s="63"/>
      <c r="G90" s="296" t="s">
        <v>772</v>
      </c>
      <c r="H90" s="52"/>
    </row>
    <row r="91" spans="1:8" x14ac:dyDescent="0.2">
      <c r="A91" s="132">
        <v>41316</v>
      </c>
      <c r="B91" s="17"/>
      <c r="C91" s="113">
        <v>1022</v>
      </c>
      <c r="D91" s="25"/>
      <c r="E91" s="45"/>
      <c r="F91" s="63"/>
      <c r="G91" s="296" t="s">
        <v>773</v>
      </c>
      <c r="H91" s="52"/>
    </row>
    <row r="92" spans="1:8" x14ac:dyDescent="0.2">
      <c r="A92" s="132">
        <v>41324</v>
      </c>
      <c r="B92" s="17"/>
      <c r="C92" s="113">
        <v>1424</v>
      </c>
      <c r="D92" s="25"/>
      <c r="E92" s="45"/>
      <c r="F92" s="63"/>
      <c r="G92" s="296" t="s">
        <v>774</v>
      </c>
      <c r="H92" s="52"/>
    </row>
    <row r="93" spans="1:8" x14ac:dyDescent="0.2">
      <c r="A93" s="132">
        <v>41330</v>
      </c>
      <c r="B93" s="17"/>
      <c r="C93" s="113">
        <v>1250</v>
      </c>
      <c r="D93" s="25"/>
      <c r="E93" s="45"/>
      <c r="F93" s="63"/>
      <c r="G93" s="296" t="s">
        <v>775</v>
      </c>
      <c r="H93" s="52"/>
    </row>
    <row r="94" spans="1:8" x14ac:dyDescent="0.2">
      <c r="A94" s="132">
        <v>41337</v>
      </c>
      <c r="B94" s="17"/>
      <c r="C94" s="113">
        <v>1729</v>
      </c>
      <c r="D94" s="25"/>
      <c r="E94" s="45"/>
      <c r="F94" s="63"/>
      <c r="G94" s="296" t="s">
        <v>776</v>
      </c>
      <c r="H94" s="52"/>
    </row>
    <row r="95" spans="1:8" x14ac:dyDescent="0.2">
      <c r="A95" s="132">
        <v>41344</v>
      </c>
      <c r="B95" s="17"/>
      <c r="C95" s="113">
        <v>1560</v>
      </c>
      <c r="D95" s="25"/>
      <c r="E95" s="45"/>
      <c r="F95" s="63"/>
      <c r="G95" s="296" t="s">
        <v>777</v>
      </c>
      <c r="H95" s="52"/>
    </row>
    <row r="96" spans="1:8" x14ac:dyDescent="0.2">
      <c r="A96" s="132">
        <v>41351</v>
      </c>
      <c r="B96" s="17"/>
      <c r="C96" s="113">
        <v>2158</v>
      </c>
      <c r="D96" s="25"/>
      <c r="E96" s="45"/>
      <c r="F96" s="63"/>
      <c r="G96" s="296" t="s">
        <v>778</v>
      </c>
      <c r="H96" s="52"/>
    </row>
    <row r="97" spans="1:8" x14ac:dyDescent="0.2">
      <c r="A97" s="132">
        <v>41358</v>
      </c>
      <c r="B97" s="17"/>
      <c r="C97" s="113">
        <v>2264</v>
      </c>
      <c r="D97" s="25"/>
      <c r="E97" s="45"/>
      <c r="F97" s="63"/>
      <c r="G97" s="296" t="s">
        <v>779</v>
      </c>
      <c r="H97" s="52"/>
    </row>
    <row r="98" spans="1:8" x14ac:dyDescent="0.2">
      <c r="A98" s="132">
        <v>41365</v>
      </c>
      <c r="B98" s="17"/>
      <c r="C98" s="113">
        <v>1935</v>
      </c>
      <c r="D98" s="25"/>
      <c r="E98" s="45"/>
      <c r="F98" s="63"/>
      <c r="G98" s="296" t="s">
        <v>780</v>
      </c>
      <c r="H98" s="52"/>
    </row>
    <row r="99" spans="1:8" x14ac:dyDescent="0.2">
      <c r="A99" s="132">
        <v>41372</v>
      </c>
      <c r="B99" s="17"/>
      <c r="C99" s="113">
        <v>843</v>
      </c>
      <c r="D99" s="25"/>
      <c r="E99" s="45"/>
      <c r="F99" s="63"/>
      <c r="G99" s="296" t="s">
        <v>781</v>
      </c>
      <c r="H99" s="52"/>
    </row>
    <row r="100" spans="1:8" x14ac:dyDescent="0.2">
      <c r="A100" s="132">
        <v>41379</v>
      </c>
      <c r="B100" s="17"/>
      <c r="C100" s="113">
        <v>826</v>
      </c>
      <c r="D100" s="25"/>
      <c r="E100" s="45"/>
      <c r="F100" s="63"/>
      <c r="G100" s="296" t="s">
        <v>782</v>
      </c>
      <c r="H100" s="52"/>
    </row>
    <row r="101" spans="1:8" x14ac:dyDescent="0.2">
      <c r="A101" s="132">
        <v>41386</v>
      </c>
      <c r="B101" s="17"/>
      <c r="C101" s="113">
        <v>853</v>
      </c>
      <c r="D101" s="25"/>
      <c r="E101" s="45"/>
      <c r="F101" s="63"/>
      <c r="G101" s="296" t="s">
        <v>783</v>
      </c>
      <c r="H101" s="52"/>
    </row>
    <row r="102" spans="1:8" x14ac:dyDescent="0.2">
      <c r="A102" s="132">
        <v>41393</v>
      </c>
      <c r="B102" s="17"/>
      <c r="C102" s="113">
        <v>766</v>
      </c>
      <c r="D102" s="25"/>
      <c r="E102" s="45"/>
      <c r="F102" s="63"/>
      <c r="G102" s="296" t="s">
        <v>784</v>
      </c>
      <c r="H102" s="52"/>
    </row>
    <row r="103" spans="1:8" x14ac:dyDescent="0.2">
      <c r="A103" s="132">
        <v>41400</v>
      </c>
      <c r="B103" s="17"/>
      <c r="C103" s="113">
        <v>789</v>
      </c>
      <c r="D103" s="25"/>
      <c r="E103" s="45"/>
      <c r="F103" s="63"/>
      <c r="G103" s="296" t="s">
        <v>785</v>
      </c>
      <c r="H103" s="52"/>
    </row>
    <row r="104" spans="1:8" x14ac:dyDescent="0.2">
      <c r="A104" s="132">
        <v>41408</v>
      </c>
      <c r="B104" s="17"/>
      <c r="C104" s="113">
        <v>706</v>
      </c>
      <c r="D104" s="25"/>
      <c r="E104" s="45"/>
      <c r="F104" s="63"/>
      <c r="G104" s="296" t="s">
        <v>786</v>
      </c>
      <c r="H104" s="52"/>
    </row>
    <row r="105" spans="1:8" x14ac:dyDescent="0.2">
      <c r="A105" s="132">
        <v>41414</v>
      </c>
      <c r="B105" s="17"/>
      <c r="C105" s="113">
        <v>928</v>
      </c>
      <c r="D105" s="25"/>
      <c r="E105" s="45"/>
      <c r="F105" s="63"/>
      <c r="G105" s="296" t="s">
        <v>787</v>
      </c>
      <c r="H105" s="52"/>
    </row>
    <row r="106" spans="1:8" x14ac:dyDescent="0.2">
      <c r="A106" s="132">
        <v>41422</v>
      </c>
      <c r="B106" s="17"/>
      <c r="C106" s="113">
        <v>842</v>
      </c>
      <c r="D106" s="25"/>
      <c r="E106" s="45"/>
      <c r="F106" s="63"/>
      <c r="G106" s="296" t="s">
        <v>788</v>
      </c>
      <c r="H106" s="52"/>
    </row>
    <row r="107" spans="1:8" x14ac:dyDescent="0.2">
      <c r="A107" s="132">
        <v>41428</v>
      </c>
      <c r="B107" s="17"/>
      <c r="C107" s="113">
        <v>1045</v>
      </c>
      <c r="D107" s="25"/>
      <c r="E107" s="45"/>
      <c r="F107" s="63"/>
      <c r="G107" s="296" t="s">
        <v>789</v>
      </c>
      <c r="H107" s="52"/>
    </row>
    <row r="108" spans="1:8" x14ac:dyDescent="0.2">
      <c r="A108" s="132">
        <v>41435</v>
      </c>
      <c r="B108" s="17"/>
      <c r="C108" s="113">
        <v>1257</v>
      </c>
      <c r="D108" s="25"/>
      <c r="E108" s="45"/>
      <c r="F108" s="63"/>
      <c r="G108" s="296" t="s">
        <v>790</v>
      </c>
      <c r="H108" s="52"/>
    </row>
    <row r="109" spans="1:8" x14ac:dyDescent="0.2">
      <c r="A109" s="132">
        <v>41442</v>
      </c>
      <c r="B109" s="17"/>
      <c r="C109" s="113">
        <v>1520</v>
      </c>
      <c r="D109" s="25"/>
      <c r="E109" s="45"/>
      <c r="F109" s="63"/>
      <c r="G109" s="296" t="s">
        <v>791</v>
      </c>
      <c r="H109" s="52"/>
    </row>
    <row r="110" spans="1:8" x14ac:dyDescent="0.2">
      <c r="A110" s="132">
        <v>41449</v>
      </c>
      <c r="B110" s="17"/>
      <c r="C110" s="113">
        <v>1199</v>
      </c>
      <c r="D110" s="25"/>
      <c r="E110" s="45"/>
      <c r="F110" s="63"/>
      <c r="G110" s="296" t="s">
        <v>792</v>
      </c>
      <c r="H110" s="52"/>
    </row>
    <row r="111" spans="1:8" x14ac:dyDescent="0.2">
      <c r="A111" s="132">
        <v>41456</v>
      </c>
      <c r="B111" s="17"/>
      <c r="C111" s="113">
        <v>1290</v>
      </c>
      <c r="D111" s="25"/>
      <c r="E111" s="45"/>
      <c r="F111" s="63"/>
      <c r="G111" s="296" t="s">
        <v>793</v>
      </c>
      <c r="H111" s="52"/>
    </row>
    <row r="112" spans="1:8" x14ac:dyDescent="0.2">
      <c r="A112" s="132">
        <v>41463</v>
      </c>
      <c r="B112" s="17"/>
      <c r="C112" s="113">
        <v>1468</v>
      </c>
      <c r="D112" s="25"/>
      <c r="E112" s="45"/>
      <c r="F112" s="63"/>
      <c r="G112" s="296" t="s">
        <v>794</v>
      </c>
      <c r="H112" s="52"/>
    </row>
    <row r="113" spans="1:8" x14ac:dyDescent="0.2">
      <c r="A113" s="132">
        <v>41470</v>
      </c>
      <c r="B113" s="17"/>
      <c r="C113" s="113">
        <v>1304</v>
      </c>
      <c r="D113" s="25"/>
      <c r="E113" s="45"/>
      <c r="F113" s="63"/>
      <c r="G113" s="296" t="s">
        <v>795</v>
      </c>
      <c r="H113" s="52"/>
    </row>
    <row r="114" spans="1:8" x14ac:dyDescent="0.2">
      <c r="A114" s="132">
        <v>41477</v>
      </c>
      <c r="B114" s="17"/>
      <c r="C114" s="113">
        <v>1104</v>
      </c>
      <c r="D114" s="25"/>
      <c r="E114" s="45"/>
      <c r="F114" s="63"/>
      <c r="G114" s="296" t="s">
        <v>796</v>
      </c>
      <c r="H114" s="52"/>
    </row>
    <row r="115" spans="1:8" x14ac:dyDescent="0.2">
      <c r="A115" s="132">
        <v>41484</v>
      </c>
      <c r="B115" s="17"/>
      <c r="C115" s="113">
        <v>1046</v>
      </c>
      <c r="D115" s="25"/>
      <c r="E115" s="45"/>
      <c r="F115" s="63"/>
      <c r="G115" s="296" t="s">
        <v>797</v>
      </c>
      <c r="H115" s="52"/>
    </row>
    <row r="116" spans="1:8" x14ac:dyDescent="0.2">
      <c r="A116" s="132">
        <v>41491</v>
      </c>
      <c r="B116" s="17"/>
      <c r="C116" s="113">
        <v>830</v>
      </c>
      <c r="D116" s="25"/>
      <c r="E116" s="45"/>
      <c r="F116" s="63"/>
      <c r="G116" s="296" t="s">
        <v>798</v>
      </c>
      <c r="H116" s="52"/>
    </row>
    <row r="117" spans="1:8" x14ac:dyDescent="0.2">
      <c r="A117" s="132">
        <v>41498</v>
      </c>
      <c r="B117" s="17"/>
      <c r="C117" s="113">
        <v>871</v>
      </c>
      <c r="D117" s="25"/>
      <c r="E117" s="45"/>
      <c r="F117" s="63"/>
      <c r="G117" s="296" t="s">
        <v>799</v>
      </c>
      <c r="H117" s="52"/>
    </row>
    <row r="118" spans="1:8" x14ac:dyDescent="0.2">
      <c r="A118" s="132">
        <v>41505</v>
      </c>
      <c r="B118" s="17"/>
      <c r="C118" s="113">
        <v>758</v>
      </c>
      <c r="D118" s="25"/>
      <c r="E118" s="45"/>
      <c r="F118" s="63"/>
      <c r="G118" s="296" t="s">
        <v>800</v>
      </c>
      <c r="H118" s="52"/>
    </row>
    <row r="119" spans="1:8" x14ac:dyDescent="0.2">
      <c r="A119" s="132">
        <v>41512</v>
      </c>
      <c r="B119" s="17"/>
      <c r="C119" s="113">
        <v>673</v>
      </c>
      <c r="D119" s="25"/>
      <c r="E119" s="45"/>
      <c r="F119" s="63"/>
      <c r="G119" s="296" t="s">
        <v>801</v>
      </c>
      <c r="H119" s="52"/>
    </row>
    <row r="120" spans="1:8" x14ac:dyDescent="0.2">
      <c r="A120" s="132">
        <v>41520</v>
      </c>
      <c r="B120" s="17"/>
      <c r="C120" s="113">
        <v>768</v>
      </c>
      <c r="D120" s="25"/>
      <c r="E120" s="45"/>
      <c r="F120" s="63"/>
      <c r="G120" s="296" t="s">
        <v>802</v>
      </c>
      <c r="H120" s="52"/>
    </row>
    <row r="121" spans="1:8" x14ac:dyDescent="0.2">
      <c r="A121" s="132">
        <v>41526</v>
      </c>
      <c r="B121" s="17"/>
      <c r="C121" s="113">
        <v>786</v>
      </c>
      <c r="D121" s="25"/>
      <c r="E121" s="45"/>
      <c r="F121" s="63"/>
      <c r="G121" s="296" t="s">
        <v>803</v>
      </c>
      <c r="H121" s="52"/>
    </row>
    <row r="122" spans="1:8" x14ac:dyDescent="0.2">
      <c r="A122" s="132">
        <v>41533</v>
      </c>
      <c r="B122" s="17"/>
      <c r="C122" s="113">
        <v>802</v>
      </c>
      <c r="D122" s="25"/>
      <c r="E122" s="45"/>
      <c r="F122" s="63"/>
      <c r="G122" s="296" t="s">
        <v>804</v>
      </c>
      <c r="H122" s="52"/>
    </row>
    <row r="123" spans="1:8" x14ac:dyDescent="0.2">
      <c r="A123" s="132">
        <v>41540</v>
      </c>
      <c r="B123" s="17"/>
      <c r="C123" s="113">
        <v>1127</v>
      </c>
      <c r="D123" s="25"/>
      <c r="E123" s="45"/>
      <c r="F123" s="63"/>
      <c r="G123" s="296" t="s">
        <v>805</v>
      </c>
      <c r="H123" s="52"/>
    </row>
    <row r="124" spans="1:8" x14ac:dyDescent="0.2">
      <c r="A124" s="37"/>
      <c r="B124" s="33"/>
      <c r="C124" s="114"/>
      <c r="D124" s="25"/>
      <c r="E124" s="46"/>
      <c r="F124" s="122"/>
      <c r="G124" s="295"/>
      <c r="H124" s="52"/>
    </row>
    <row r="125" spans="1:8" ht="15" x14ac:dyDescent="0.25">
      <c r="A125" s="86" t="s">
        <v>64</v>
      </c>
      <c r="B125" s="87"/>
      <c r="C125" s="121"/>
      <c r="D125" s="62"/>
      <c r="E125" s="62"/>
      <c r="G125" s="295"/>
      <c r="H125" s="52"/>
    </row>
    <row r="126" spans="1:8" x14ac:dyDescent="0.2">
      <c r="A126" s="76" t="s">
        <v>209</v>
      </c>
      <c r="B126" s="85"/>
      <c r="D126" s="96"/>
      <c r="E126" s="96"/>
      <c r="G126" s="295"/>
      <c r="H126" s="52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5">
    <pageSetUpPr fitToPage="1"/>
  </sheetPr>
  <dimension ref="A2:M393"/>
  <sheetViews>
    <sheetView zoomScaleNormal="100" workbookViewId="0">
      <pane xSplit="1" ySplit="6" topLeftCell="B7" activePane="bottomRight" state="frozen"/>
      <selection activeCell="B2" sqref="B2:J392"/>
      <selection pane="topRight" activeCell="B2" sqref="B2:J392"/>
      <selection pane="bottomLeft" activeCell="B2" sqref="B2:J392"/>
      <selection pane="bottomRight" activeCell="Q377" sqref="Q377"/>
    </sheetView>
  </sheetViews>
  <sheetFormatPr defaultRowHeight="14.25" x14ac:dyDescent="0.2"/>
  <cols>
    <col min="1" max="1" width="20.7109375" style="3" customWidth="1"/>
    <col min="2" max="3" width="20.7109375" style="112" customWidth="1"/>
    <col min="4" max="4" width="20.7109375" style="155" customWidth="1"/>
    <col min="5" max="5" width="20.7109375" style="112" customWidth="1"/>
    <col min="6" max="8" width="20.7109375" style="96" customWidth="1"/>
    <col min="9" max="9" width="9.140625" style="3"/>
    <col min="10" max="10" width="6.5703125" style="124" hidden="1" customWidth="1"/>
    <col min="11" max="11" width="5.5703125" style="124" hidden="1" customWidth="1"/>
    <col min="12" max="16384" width="9.140625" style="3"/>
  </cols>
  <sheetData>
    <row r="2" spans="1:13" ht="15" x14ac:dyDescent="0.25">
      <c r="A2" s="6" t="s">
        <v>823</v>
      </c>
    </row>
    <row r="3" spans="1:13" ht="15" x14ac:dyDescent="0.25">
      <c r="A3" s="6" t="s">
        <v>113</v>
      </c>
      <c r="B3" s="306"/>
      <c r="J3" s="124" t="s">
        <v>466</v>
      </c>
    </row>
    <row r="4" spans="1:13" s="18" customFormat="1" ht="60.75" customHeight="1" x14ac:dyDescent="0.2">
      <c r="A4" s="14" t="s">
        <v>49</v>
      </c>
      <c r="B4" s="320" t="s">
        <v>50</v>
      </c>
      <c r="C4" s="320" t="s">
        <v>473</v>
      </c>
      <c r="D4" s="255" t="s">
        <v>51</v>
      </c>
      <c r="E4" s="320" t="s">
        <v>52</v>
      </c>
      <c r="F4" s="359" t="s">
        <v>86</v>
      </c>
      <c r="G4" s="359" t="s">
        <v>87</v>
      </c>
      <c r="H4" s="359" t="s">
        <v>88</v>
      </c>
      <c r="J4" s="307"/>
      <c r="K4" s="307"/>
    </row>
    <row r="5" spans="1:13" ht="15" x14ac:dyDescent="0.2">
      <c r="A5" s="15" t="s">
        <v>54</v>
      </c>
      <c r="B5" s="104" t="s">
        <v>99</v>
      </c>
      <c r="C5" s="104" t="s">
        <v>56</v>
      </c>
      <c r="D5" s="28" t="s">
        <v>99</v>
      </c>
      <c r="E5" s="104" t="s">
        <v>99</v>
      </c>
      <c r="F5" s="55" t="s">
        <v>99</v>
      </c>
      <c r="G5" s="55" t="s">
        <v>99</v>
      </c>
      <c r="H5" s="55" t="s">
        <v>99</v>
      </c>
      <c r="J5" s="128" t="s">
        <v>459</v>
      </c>
      <c r="K5" s="128" t="s">
        <v>460</v>
      </c>
      <c r="M5" s="52"/>
    </row>
    <row r="6" spans="1:13" ht="15" x14ac:dyDescent="0.25">
      <c r="A6" s="15" t="s">
        <v>57</v>
      </c>
      <c r="B6" s="104" t="s">
        <v>58</v>
      </c>
      <c r="C6" s="104" t="s">
        <v>480</v>
      </c>
      <c r="D6" s="265" t="s">
        <v>59</v>
      </c>
      <c r="E6" s="104" t="s">
        <v>60</v>
      </c>
      <c r="F6" s="55" t="s">
        <v>61</v>
      </c>
      <c r="G6" s="55" t="s">
        <v>89</v>
      </c>
      <c r="H6" s="213" t="s">
        <v>90</v>
      </c>
      <c r="I6" s="52"/>
      <c r="J6" s="128" t="s">
        <v>58</v>
      </c>
      <c r="K6" s="128" t="s">
        <v>58</v>
      </c>
      <c r="L6"/>
      <c r="M6"/>
    </row>
    <row r="7" spans="1:13" s="1" customFormat="1" ht="15" x14ac:dyDescent="0.25">
      <c r="A7" s="10">
        <v>42736</v>
      </c>
      <c r="B7" s="238">
        <v>244</v>
      </c>
      <c r="C7" s="110"/>
      <c r="D7" s="66">
        <v>8.6</v>
      </c>
      <c r="E7" s="117">
        <v>2470</v>
      </c>
      <c r="F7" s="396">
        <v>10.1</v>
      </c>
      <c r="G7" s="66">
        <v>7.8</v>
      </c>
      <c r="H7" s="66">
        <v>12.4</v>
      </c>
      <c r="J7" s="256">
        <v>433</v>
      </c>
      <c r="K7" s="256">
        <v>173</v>
      </c>
    </row>
    <row r="8" spans="1:13" s="1" customFormat="1" ht="15" x14ac:dyDescent="0.25">
      <c r="A8" s="10">
        <f>+A7+1</f>
        <v>42737</v>
      </c>
      <c r="B8" s="238">
        <v>233</v>
      </c>
      <c r="C8" s="110"/>
      <c r="D8" s="66">
        <v>8.8000000000000007</v>
      </c>
      <c r="E8" s="117">
        <v>2520</v>
      </c>
      <c r="F8" s="396">
        <v>10.1</v>
      </c>
      <c r="G8" s="66">
        <v>7.8</v>
      </c>
      <c r="H8" s="66">
        <v>12.2</v>
      </c>
      <c r="J8" s="256">
        <v>419</v>
      </c>
      <c r="K8" s="256">
        <v>171</v>
      </c>
    </row>
    <row r="9" spans="1:13" s="1" customFormat="1" ht="15" x14ac:dyDescent="0.25">
      <c r="A9" s="10">
        <f t="shared" ref="A9:A72" si="0">+A8+1</f>
        <v>42738</v>
      </c>
      <c r="B9" s="238">
        <v>225</v>
      </c>
      <c r="C9" s="110"/>
      <c r="D9" s="66">
        <v>9.1999999999999993</v>
      </c>
      <c r="E9" s="117">
        <v>2580</v>
      </c>
      <c r="F9" s="396">
        <v>9.8000000000000007</v>
      </c>
      <c r="G9" s="66">
        <v>7.8</v>
      </c>
      <c r="H9" s="66">
        <v>12.4</v>
      </c>
      <c r="J9" s="256">
        <v>409</v>
      </c>
      <c r="K9" s="256">
        <v>170</v>
      </c>
    </row>
    <row r="10" spans="1:13" s="1" customFormat="1" ht="15" x14ac:dyDescent="0.25">
      <c r="A10" s="10">
        <f t="shared" si="0"/>
        <v>42739</v>
      </c>
      <c r="B10" s="238">
        <v>224</v>
      </c>
      <c r="C10" s="110"/>
      <c r="D10" s="66">
        <v>10.199999999999999</v>
      </c>
      <c r="E10" s="117">
        <v>2550</v>
      </c>
      <c r="F10" s="396">
        <v>9.4</v>
      </c>
      <c r="G10" s="66">
        <v>7.7</v>
      </c>
      <c r="H10" s="66">
        <v>15.8</v>
      </c>
      <c r="J10" s="256">
        <v>408</v>
      </c>
      <c r="K10" s="256">
        <v>172</v>
      </c>
    </row>
    <row r="11" spans="1:13" s="1" customFormat="1" ht="15" x14ac:dyDescent="0.25">
      <c r="A11" s="10">
        <f t="shared" si="0"/>
        <v>42740</v>
      </c>
      <c r="B11" s="238">
        <v>250</v>
      </c>
      <c r="C11" s="110"/>
      <c r="D11" s="66">
        <v>10.7</v>
      </c>
      <c r="E11" s="117">
        <v>2410</v>
      </c>
      <c r="F11" s="396">
        <v>9.1999999999999993</v>
      </c>
      <c r="G11" s="66">
        <v>7.7</v>
      </c>
      <c r="H11" s="66">
        <v>18.899999999999999</v>
      </c>
      <c r="J11" s="256">
        <v>445</v>
      </c>
      <c r="K11" s="256">
        <v>180</v>
      </c>
    </row>
    <row r="12" spans="1:13" s="1" customFormat="1" ht="15" x14ac:dyDescent="0.25">
      <c r="A12" s="10">
        <f t="shared" si="0"/>
        <v>42741</v>
      </c>
      <c r="B12" s="238">
        <v>370</v>
      </c>
      <c r="C12" s="110"/>
      <c r="D12" s="66">
        <v>9.1</v>
      </c>
      <c r="E12" s="117">
        <v>2460</v>
      </c>
      <c r="F12" s="396">
        <v>9.9</v>
      </c>
      <c r="G12" s="66">
        <v>7.8</v>
      </c>
      <c r="H12" s="66">
        <v>18.399999999999999</v>
      </c>
      <c r="J12" s="256">
        <v>631</v>
      </c>
      <c r="K12" s="256">
        <v>331</v>
      </c>
    </row>
    <row r="13" spans="1:13" s="1" customFormat="1" ht="15" x14ac:dyDescent="0.25">
      <c r="A13" s="10">
        <f t="shared" si="0"/>
        <v>42742</v>
      </c>
      <c r="B13" s="238">
        <v>791</v>
      </c>
      <c r="C13" s="110"/>
      <c r="D13" s="66">
        <v>9</v>
      </c>
      <c r="E13" s="117">
        <v>1430</v>
      </c>
      <c r="F13" s="396">
        <v>9.6999999999999993</v>
      </c>
      <c r="G13" s="66">
        <v>7.8</v>
      </c>
      <c r="H13" s="66">
        <v>40.4</v>
      </c>
      <c r="J13" s="256">
        <v>1249</v>
      </c>
      <c r="K13" s="256">
        <v>361</v>
      </c>
    </row>
    <row r="14" spans="1:13" s="1" customFormat="1" ht="15" x14ac:dyDescent="0.25">
      <c r="A14" s="10">
        <f t="shared" si="0"/>
        <v>42743</v>
      </c>
      <c r="B14" s="117">
        <v>1050</v>
      </c>
      <c r="C14" s="110"/>
      <c r="D14" s="66">
        <v>10.3</v>
      </c>
      <c r="E14" s="117">
        <v>1010</v>
      </c>
      <c r="F14" s="396">
        <v>9.1</v>
      </c>
      <c r="G14" s="66">
        <v>7.7</v>
      </c>
      <c r="H14" s="66">
        <v>62</v>
      </c>
      <c r="J14" s="256">
        <v>1652</v>
      </c>
      <c r="K14" s="256">
        <v>278</v>
      </c>
    </row>
    <row r="15" spans="1:13" s="1" customFormat="1" ht="15" x14ac:dyDescent="0.25">
      <c r="A15" s="10">
        <f t="shared" si="0"/>
        <v>42744</v>
      </c>
      <c r="B15" s="117">
        <v>1330</v>
      </c>
      <c r="C15" s="110"/>
      <c r="D15" s="66">
        <v>11.4</v>
      </c>
      <c r="E15" s="117">
        <v>1120</v>
      </c>
      <c r="F15" s="396">
        <v>8.1999999999999993</v>
      </c>
      <c r="G15" s="66">
        <v>7.6</v>
      </c>
      <c r="H15" s="66">
        <v>49.5</v>
      </c>
      <c r="J15" s="256">
        <v>2061</v>
      </c>
      <c r="K15" s="256">
        <v>658</v>
      </c>
    </row>
    <row r="16" spans="1:13" s="1" customFormat="1" ht="15" x14ac:dyDescent="0.25">
      <c r="A16" s="10">
        <f t="shared" si="0"/>
        <v>42745</v>
      </c>
      <c r="B16" s="371" t="s">
        <v>819</v>
      </c>
      <c r="C16" s="106">
        <f t="shared" ref="C16:C39" si="1">J16-K16</f>
        <v>2474</v>
      </c>
      <c r="D16" s="66">
        <v>12.4</v>
      </c>
      <c r="E16" s="238">
        <v>731</v>
      </c>
      <c r="F16" s="396">
        <v>6.9</v>
      </c>
      <c r="G16" s="66">
        <v>7.4</v>
      </c>
      <c r="H16" s="66">
        <v>89.7</v>
      </c>
      <c r="J16" s="256">
        <v>3662</v>
      </c>
      <c r="K16" s="256">
        <v>1188</v>
      </c>
    </row>
    <row r="17" spans="1:11" s="1" customFormat="1" ht="15" x14ac:dyDescent="0.25">
      <c r="A17" s="10">
        <f t="shared" si="0"/>
        <v>42746</v>
      </c>
      <c r="B17" s="371" t="s">
        <v>819</v>
      </c>
      <c r="C17" s="106">
        <f t="shared" si="1"/>
        <v>3552</v>
      </c>
      <c r="D17" s="66">
        <v>12.3</v>
      </c>
      <c r="E17" s="238">
        <v>650</v>
      </c>
      <c r="F17" s="396">
        <v>6.7</v>
      </c>
      <c r="G17" s="66">
        <v>7.3</v>
      </c>
      <c r="H17" s="66">
        <v>68.8</v>
      </c>
      <c r="J17" s="256">
        <v>5203</v>
      </c>
      <c r="K17" s="256">
        <v>1651</v>
      </c>
    </row>
    <row r="18" spans="1:11" s="1" customFormat="1" ht="15" x14ac:dyDescent="0.25">
      <c r="A18" s="10">
        <f t="shared" si="0"/>
        <v>42747</v>
      </c>
      <c r="B18" s="371" t="s">
        <v>819</v>
      </c>
      <c r="C18" s="106">
        <f t="shared" si="1"/>
        <v>6190</v>
      </c>
      <c r="D18" s="66">
        <v>11.9</v>
      </c>
      <c r="E18" s="238">
        <v>690</v>
      </c>
      <c r="F18" s="396">
        <v>6.4</v>
      </c>
      <c r="G18" s="66">
        <v>7.2</v>
      </c>
      <c r="H18" s="66">
        <v>45.4</v>
      </c>
      <c r="J18" s="256">
        <v>7982</v>
      </c>
      <c r="K18" s="256">
        <v>1792</v>
      </c>
    </row>
    <row r="19" spans="1:11" s="1" customFormat="1" ht="15" x14ac:dyDescent="0.25">
      <c r="A19" s="10">
        <f t="shared" si="0"/>
        <v>42748</v>
      </c>
      <c r="B19" s="371" t="s">
        <v>819</v>
      </c>
      <c r="C19" s="106">
        <f t="shared" si="1"/>
        <v>10257</v>
      </c>
      <c r="D19" s="66">
        <v>11.1</v>
      </c>
      <c r="E19" s="238">
        <v>572</v>
      </c>
      <c r="F19" s="396">
        <v>6.2</v>
      </c>
      <c r="G19" s="66">
        <v>7.1</v>
      </c>
      <c r="H19" s="66">
        <v>31.1</v>
      </c>
      <c r="J19" s="256">
        <v>12208</v>
      </c>
      <c r="K19" s="256">
        <v>1951</v>
      </c>
    </row>
    <row r="20" spans="1:11" s="1" customFormat="1" ht="15" x14ac:dyDescent="0.25">
      <c r="A20" s="10">
        <f t="shared" si="0"/>
        <v>42749</v>
      </c>
      <c r="B20" s="371" t="s">
        <v>819</v>
      </c>
      <c r="C20" s="106">
        <f t="shared" si="1"/>
        <v>12176</v>
      </c>
      <c r="D20" s="66">
        <v>10.3</v>
      </c>
      <c r="E20" s="238">
        <v>488</v>
      </c>
      <c r="F20" s="396">
        <v>6.5</v>
      </c>
      <c r="G20" s="66">
        <v>7.1</v>
      </c>
      <c r="H20" s="66">
        <v>25.7</v>
      </c>
      <c r="J20" s="256">
        <v>14275</v>
      </c>
      <c r="K20" s="256">
        <v>2099</v>
      </c>
    </row>
    <row r="21" spans="1:11" s="1" customFormat="1" ht="15" x14ac:dyDescent="0.25">
      <c r="A21" s="10">
        <f t="shared" si="0"/>
        <v>42750</v>
      </c>
      <c r="B21" s="371" t="s">
        <v>819</v>
      </c>
      <c r="C21" s="106">
        <f t="shared" si="1"/>
        <v>12350</v>
      </c>
      <c r="D21" s="66">
        <v>9.6999999999999993</v>
      </c>
      <c r="E21" s="238">
        <v>454</v>
      </c>
      <c r="F21" s="396">
        <v>6.4</v>
      </c>
      <c r="G21" s="66">
        <v>7.1</v>
      </c>
      <c r="H21" s="66">
        <v>21.5</v>
      </c>
      <c r="J21" s="256">
        <v>14371</v>
      </c>
      <c r="K21" s="256">
        <v>2021</v>
      </c>
    </row>
    <row r="22" spans="1:11" s="1" customFormat="1" ht="15" x14ac:dyDescent="0.25">
      <c r="A22" s="10">
        <f t="shared" si="0"/>
        <v>42751</v>
      </c>
      <c r="B22" s="371" t="s">
        <v>819</v>
      </c>
      <c r="C22" s="106">
        <f t="shared" si="1"/>
        <v>11780</v>
      </c>
      <c r="D22" s="66">
        <v>9</v>
      </c>
      <c r="E22" s="238">
        <v>409</v>
      </c>
      <c r="F22" s="396">
        <v>6.6</v>
      </c>
      <c r="G22" s="66">
        <v>7</v>
      </c>
      <c r="H22" s="66">
        <v>19.899999999999999</v>
      </c>
      <c r="J22" s="256">
        <v>13708</v>
      </c>
      <c r="K22" s="256">
        <v>1928</v>
      </c>
    </row>
    <row r="23" spans="1:11" s="1" customFormat="1" ht="15" x14ac:dyDescent="0.25">
      <c r="A23" s="10">
        <f t="shared" si="0"/>
        <v>42752</v>
      </c>
      <c r="B23" s="371" t="s">
        <v>819</v>
      </c>
      <c r="C23" s="106">
        <f t="shared" si="1"/>
        <v>10967</v>
      </c>
      <c r="D23" s="66">
        <v>8.4</v>
      </c>
      <c r="E23" s="238">
        <v>405</v>
      </c>
      <c r="F23" s="396">
        <v>6.8</v>
      </c>
      <c r="G23" s="66">
        <v>7</v>
      </c>
      <c r="H23" s="66">
        <v>19.7</v>
      </c>
      <c r="J23" s="256">
        <v>12754</v>
      </c>
      <c r="K23" s="256">
        <v>1787</v>
      </c>
    </row>
    <row r="24" spans="1:11" s="1" customFormat="1" ht="15" x14ac:dyDescent="0.25">
      <c r="A24" s="10">
        <f t="shared" si="0"/>
        <v>42753</v>
      </c>
      <c r="B24" s="364" t="s">
        <v>819</v>
      </c>
      <c r="C24" s="106">
        <f t="shared" si="1"/>
        <v>11187</v>
      </c>
      <c r="D24" s="66">
        <v>8.3000000000000007</v>
      </c>
      <c r="E24" s="238">
        <v>404</v>
      </c>
      <c r="F24" s="396">
        <v>7.3</v>
      </c>
      <c r="G24" s="66">
        <v>7</v>
      </c>
      <c r="H24" s="66">
        <v>20.8</v>
      </c>
      <c r="J24" s="256">
        <v>11929</v>
      </c>
      <c r="K24" s="256">
        <v>742</v>
      </c>
    </row>
    <row r="25" spans="1:11" s="1" customFormat="1" ht="15" x14ac:dyDescent="0.25">
      <c r="A25" s="10">
        <f t="shared" si="0"/>
        <v>42754</v>
      </c>
      <c r="B25" s="371" t="s">
        <v>819</v>
      </c>
      <c r="C25" s="106">
        <f t="shared" si="1"/>
        <v>11078</v>
      </c>
      <c r="D25" s="66">
        <v>8.5</v>
      </c>
      <c r="E25" s="238">
        <v>416</v>
      </c>
      <c r="F25" s="396">
        <v>8.5</v>
      </c>
      <c r="G25" s="66">
        <v>7.1</v>
      </c>
      <c r="H25" s="66">
        <v>21.2</v>
      </c>
      <c r="J25" s="256">
        <v>11588</v>
      </c>
      <c r="K25" s="256">
        <v>510</v>
      </c>
    </row>
    <row r="26" spans="1:11" s="1" customFormat="1" ht="15" x14ac:dyDescent="0.25">
      <c r="A26" s="10">
        <f t="shared" si="0"/>
        <v>42755</v>
      </c>
      <c r="B26" s="371" t="s">
        <v>819</v>
      </c>
      <c r="C26" s="106">
        <f t="shared" si="1"/>
        <v>11399</v>
      </c>
      <c r="D26" s="66">
        <v>9.4</v>
      </c>
      <c r="E26" s="238">
        <v>440</v>
      </c>
      <c r="F26" s="396">
        <v>8.3000000000000007</v>
      </c>
      <c r="G26" s="66">
        <v>7.1</v>
      </c>
      <c r="H26" s="66">
        <v>19.399999999999999</v>
      </c>
      <c r="J26" s="256">
        <v>12200</v>
      </c>
      <c r="K26" s="256">
        <v>801</v>
      </c>
    </row>
    <row r="27" spans="1:11" s="1" customFormat="1" ht="15" x14ac:dyDescent="0.25">
      <c r="A27" s="10">
        <f t="shared" si="0"/>
        <v>42756</v>
      </c>
      <c r="B27" s="371" t="s">
        <v>819</v>
      </c>
      <c r="C27" s="106">
        <f t="shared" si="1"/>
        <v>11892</v>
      </c>
      <c r="D27" s="66">
        <v>9.6</v>
      </c>
      <c r="E27" s="238">
        <v>514</v>
      </c>
      <c r="F27" s="396">
        <v>7.5</v>
      </c>
      <c r="G27" s="66">
        <v>7.1</v>
      </c>
      <c r="H27" s="66">
        <v>21.4</v>
      </c>
      <c r="J27" s="256">
        <v>13283</v>
      </c>
      <c r="K27" s="256">
        <v>1391</v>
      </c>
    </row>
    <row r="28" spans="1:11" s="1" customFormat="1" ht="15" x14ac:dyDescent="0.25">
      <c r="A28" s="10">
        <f t="shared" si="0"/>
        <v>42757</v>
      </c>
      <c r="B28" s="371" t="s">
        <v>819</v>
      </c>
      <c r="C28" s="106">
        <f t="shared" si="1"/>
        <v>13019</v>
      </c>
      <c r="D28" s="66">
        <v>9.6999999999999993</v>
      </c>
      <c r="E28" s="238">
        <v>553</v>
      </c>
      <c r="F28" s="396">
        <v>8.6</v>
      </c>
      <c r="G28" s="66">
        <v>7.3</v>
      </c>
      <c r="H28" s="66">
        <v>34.200000000000003</v>
      </c>
      <c r="J28" s="256">
        <v>14608</v>
      </c>
      <c r="K28" s="256">
        <v>1589</v>
      </c>
    </row>
    <row r="29" spans="1:11" s="1" customFormat="1" ht="15" x14ac:dyDescent="0.25">
      <c r="A29" s="10">
        <f t="shared" si="0"/>
        <v>42758</v>
      </c>
      <c r="B29" s="371" t="s">
        <v>819</v>
      </c>
      <c r="C29" s="106">
        <f t="shared" si="1"/>
        <v>13928</v>
      </c>
      <c r="D29" s="66">
        <v>9.8000000000000007</v>
      </c>
      <c r="E29" s="238">
        <v>584</v>
      </c>
      <c r="F29" s="396">
        <v>7.9</v>
      </c>
      <c r="G29" s="66">
        <v>7.2</v>
      </c>
      <c r="H29" s="66">
        <v>46.7</v>
      </c>
      <c r="J29" s="256">
        <v>15433</v>
      </c>
      <c r="K29" s="256">
        <v>1505</v>
      </c>
    </row>
    <row r="30" spans="1:11" s="1" customFormat="1" ht="15" x14ac:dyDescent="0.25">
      <c r="A30" s="10">
        <f t="shared" si="0"/>
        <v>42759</v>
      </c>
      <c r="B30" s="371" t="s">
        <v>819</v>
      </c>
      <c r="C30" s="106">
        <f t="shared" si="1"/>
        <v>14095</v>
      </c>
      <c r="D30" s="66">
        <v>9.6999999999999993</v>
      </c>
      <c r="E30" s="238">
        <v>509</v>
      </c>
      <c r="F30" s="396">
        <v>7.2</v>
      </c>
      <c r="G30" s="66">
        <v>7.1</v>
      </c>
      <c r="H30" s="66">
        <v>45.3</v>
      </c>
      <c r="J30" s="256">
        <v>15696</v>
      </c>
      <c r="K30" s="256">
        <v>1601</v>
      </c>
    </row>
    <row r="31" spans="1:11" s="1" customFormat="1" ht="15" x14ac:dyDescent="0.25">
      <c r="A31" s="10">
        <f t="shared" si="0"/>
        <v>42760</v>
      </c>
      <c r="B31" s="371" t="s">
        <v>819</v>
      </c>
      <c r="C31" s="106">
        <f t="shared" si="1"/>
        <v>14451</v>
      </c>
      <c r="D31" s="66">
        <v>9.5</v>
      </c>
      <c r="E31" s="238">
        <v>496</v>
      </c>
      <c r="F31" s="396">
        <v>7.3</v>
      </c>
      <c r="G31" s="66">
        <v>7.2</v>
      </c>
      <c r="H31" s="66">
        <v>45.3</v>
      </c>
      <c r="J31" s="256">
        <v>16000</v>
      </c>
      <c r="K31" s="256">
        <v>1549</v>
      </c>
    </row>
    <row r="32" spans="1:11" s="1" customFormat="1" ht="15" x14ac:dyDescent="0.25">
      <c r="A32" s="10">
        <f t="shared" si="0"/>
        <v>42761</v>
      </c>
      <c r="B32" s="371" t="s">
        <v>819</v>
      </c>
      <c r="C32" s="106">
        <f t="shared" si="1"/>
        <v>13500</v>
      </c>
      <c r="D32" s="66">
        <v>9.6</v>
      </c>
      <c r="E32" s="238">
        <v>514</v>
      </c>
      <c r="F32" s="396">
        <v>7.5</v>
      </c>
      <c r="G32" s="66">
        <v>7.2</v>
      </c>
      <c r="H32" s="66">
        <v>40.700000000000003</v>
      </c>
      <c r="J32" s="256">
        <v>15129</v>
      </c>
      <c r="K32" s="256">
        <v>1629</v>
      </c>
    </row>
    <row r="33" spans="1:11" s="1" customFormat="1" ht="15" x14ac:dyDescent="0.25">
      <c r="A33" s="10">
        <f t="shared" si="0"/>
        <v>42762</v>
      </c>
      <c r="B33" s="371" t="s">
        <v>819</v>
      </c>
      <c r="C33" s="106">
        <f t="shared" si="1"/>
        <v>9491</v>
      </c>
      <c r="D33" s="66">
        <v>9.6999999999999993</v>
      </c>
      <c r="E33" s="238">
        <v>531</v>
      </c>
      <c r="F33" s="396">
        <v>7.9</v>
      </c>
      <c r="G33" s="66">
        <v>7.2</v>
      </c>
      <c r="H33" s="66">
        <v>30.3</v>
      </c>
      <c r="J33" s="256">
        <v>11104</v>
      </c>
      <c r="K33" s="256">
        <v>1613</v>
      </c>
    </row>
    <row r="34" spans="1:11" s="1" customFormat="1" ht="15" x14ac:dyDescent="0.25">
      <c r="A34" s="10">
        <f t="shared" si="0"/>
        <v>42763</v>
      </c>
      <c r="B34" s="371" t="s">
        <v>819</v>
      </c>
      <c r="C34" s="106">
        <f t="shared" si="1"/>
        <v>9882</v>
      </c>
      <c r="D34" s="66">
        <v>9.8000000000000007</v>
      </c>
      <c r="E34" s="238">
        <v>545</v>
      </c>
      <c r="F34" s="396">
        <v>8.4</v>
      </c>
      <c r="G34" s="66">
        <v>7.2</v>
      </c>
      <c r="H34" s="66">
        <v>24.2</v>
      </c>
      <c r="J34" s="256">
        <v>11417</v>
      </c>
      <c r="K34" s="256">
        <v>1535</v>
      </c>
    </row>
    <row r="35" spans="1:11" s="1" customFormat="1" ht="15" x14ac:dyDescent="0.25">
      <c r="A35" s="10">
        <f t="shared" si="0"/>
        <v>42764</v>
      </c>
      <c r="B35" s="371" t="s">
        <v>819</v>
      </c>
      <c r="C35" s="106">
        <f t="shared" si="1"/>
        <v>9408</v>
      </c>
      <c r="D35" s="66">
        <v>9.9</v>
      </c>
      <c r="E35" s="238">
        <v>566</v>
      </c>
      <c r="F35" s="396">
        <v>8.8000000000000007</v>
      </c>
      <c r="G35" s="66">
        <v>7.2</v>
      </c>
      <c r="H35" s="66">
        <v>20.2</v>
      </c>
      <c r="J35" s="256">
        <v>10875</v>
      </c>
      <c r="K35" s="256">
        <v>1467</v>
      </c>
    </row>
    <row r="36" spans="1:11" s="1" customFormat="1" ht="15" x14ac:dyDescent="0.25">
      <c r="A36" s="10">
        <f t="shared" si="0"/>
        <v>42765</v>
      </c>
      <c r="B36" s="371" t="s">
        <v>819</v>
      </c>
      <c r="C36" s="106">
        <f t="shared" si="1"/>
        <v>9047</v>
      </c>
      <c r="D36" s="66">
        <v>10.3</v>
      </c>
      <c r="E36" s="238">
        <v>563</v>
      </c>
      <c r="F36" s="396">
        <v>9.1999999999999993</v>
      </c>
      <c r="G36" s="66">
        <v>7.3</v>
      </c>
      <c r="H36" s="66">
        <v>18.600000000000001</v>
      </c>
      <c r="J36" s="256">
        <v>10463</v>
      </c>
      <c r="K36" s="256">
        <v>1416</v>
      </c>
    </row>
    <row r="37" spans="1:11" s="1" customFormat="1" ht="15" x14ac:dyDescent="0.25">
      <c r="A37" s="10">
        <f t="shared" si="0"/>
        <v>42766</v>
      </c>
      <c r="B37" s="371" t="s">
        <v>819</v>
      </c>
      <c r="C37" s="106">
        <f t="shared" si="1"/>
        <v>8937</v>
      </c>
      <c r="D37" s="66">
        <v>10.3</v>
      </c>
      <c r="E37" s="238">
        <v>547</v>
      </c>
      <c r="F37" s="396">
        <v>9.3000000000000007</v>
      </c>
      <c r="G37" s="66">
        <v>7.3</v>
      </c>
      <c r="H37" s="66">
        <v>20.9</v>
      </c>
      <c r="J37" s="256">
        <v>10321</v>
      </c>
      <c r="K37" s="256">
        <v>1384</v>
      </c>
    </row>
    <row r="38" spans="1:11" s="1" customFormat="1" ht="15" x14ac:dyDescent="0.25">
      <c r="A38" s="10">
        <f t="shared" si="0"/>
        <v>42767</v>
      </c>
      <c r="B38" s="371" t="s">
        <v>819</v>
      </c>
      <c r="C38" s="106">
        <f t="shared" si="1"/>
        <v>8737</v>
      </c>
      <c r="D38" s="66">
        <v>10.4</v>
      </c>
      <c r="E38" s="238">
        <v>491</v>
      </c>
      <c r="F38" s="396">
        <v>9.1999999999999993</v>
      </c>
      <c r="G38" s="66">
        <v>7.2</v>
      </c>
      <c r="H38" s="66">
        <v>18.8</v>
      </c>
      <c r="J38" s="256">
        <v>10517</v>
      </c>
      <c r="K38" s="256">
        <v>1780</v>
      </c>
    </row>
    <row r="39" spans="1:11" s="1" customFormat="1" ht="15" x14ac:dyDescent="0.25">
      <c r="A39" s="10">
        <f t="shared" si="0"/>
        <v>42768</v>
      </c>
      <c r="B39" s="371" t="s">
        <v>819</v>
      </c>
      <c r="C39" s="106">
        <f t="shared" si="1"/>
        <v>8270</v>
      </c>
      <c r="D39" s="66">
        <v>10.7</v>
      </c>
      <c r="E39" s="238">
        <v>432</v>
      </c>
      <c r="F39" s="396">
        <v>9.1</v>
      </c>
      <c r="G39" s="66">
        <v>7.2</v>
      </c>
      <c r="H39" s="66">
        <v>17.2</v>
      </c>
      <c r="J39" s="256">
        <v>10521</v>
      </c>
      <c r="K39" s="256">
        <v>2251</v>
      </c>
    </row>
    <row r="40" spans="1:11" s="1" customFormat="1" ht="15" x14ac:dyDescent="0.25">
      <c r="A40" s="10">
        <f t="shared" si="0"/>
        <v>42769</v>
      </c>
      <c r="B40" s="371" t="s">
        <v>819</v>
      </c>
      <c r="C40" s="115"/>
      <c r="D40" s="66">
        <v>11.9</v>
      </c>
      <c r="E40" s="238">
        <v>435</v>
      </c>
      <c r="F40" s="396">
        <v>9.1999999999999993</v>
      </c>
      <c r="G40" s="66">
        <v>7.2</v>
      </c>
      <c r="H40" s="66">
        <v>14.7</v>
      </c>
      <c r="J40" s="256"/>
      <c r="K40" s="256"/>
    </row>
    <row r="41" spans="1:11" s="1" customFormat="1" ht="15" x14ac:dyDescent="0.25">
      <c r="A41" s="10">
        <f t="shared" si="0"/>
        <v>42770</v>
      </c>
      <c r="B41" s="371" t="s">
        <v>819</v>
      </c>
      <c r="C41" s="106">
        <f t="shared" ref="C41:C72" si="2">J41-K41</f>
        <v>6816</v>
      </c>
      <c r="D41" s="66">
        <v>13.1</v>
      </c>
      <c r="E41" s="238">
        <v>493</v>
      </c>
      <c r="F41" s="396">
        <v>8.9</v>
      </c>
      <c r="G41" s="66">
        <v>7.2</v>
      </c>
      <c r="H41" s="66">
        <v>14.4</v>
      </c>
      <c r="J41" s="256">
        <v>9285</v>
      </c>
      <c r="K41" s="256">
        <v>2469</v>
      </c>
    </row>
    <row r="42" spans="1:11" s="1" customFormat="1" ht="15" x14ac:dyDescent="0.25">
      <c r="A42" s="10">
        <f t="shared" si="0"/>
        <v>42771</v>
      </c>
      <c r="B42" s="371" t="s">
        <v>819</v>
      </c>
      <c r="C42" s="106">
        <f t="shared" si="2"/>
        <v>6366</v>
      </c>
      <c r="D42" s="66">
        <v>13.4</v>
      </c>
      <c r="E42" s="238">
        <v>534</v>
      </c>
      <c r="F42" s="396">
        <v>8.4</v>
      </c>
      <c r="G42" s="66">
        <v>7.2</v>
      </c>
      <c r="H42" s="66">
        <v>14.1</v>
      </c>
      <c r="J42" s="256">
        <v>8857</v>
      </c>
      <c r="K42" s="256">
        <v>2491</v>
      </c>
    </row>
    <row r="43" spans="1:11" s="1" customFormat="1" ht="15" x14ac:dyDescent="0.25">
      <c r="A43" s="10">
        <f t="shared" si="0"/>
        <v>42772</v>
      </c>
      <c r="B43" s="371" t="s">
        <v>819</v>
      </c>
      <c r="C43" s="106">
        <f t="shared" si="2"/>
        <v>6333</v>
      </c>
      <c r="D43" s="66">
        <v>13.1</v>
      </c>
      <c r="E43" s="238">
        <v>519</v>
      </c>
      <c r="F43" s="396">
        <v>8</v>
      </c>
      <c r="G43" s="66">
        <v>7.2</v>
      </c>
      <c r="H43" s="66">
        <v>16.899999999999999</v>
      </c>
      <c r="J43" s="256">
        <v>8818</v>
      </c>
      <c r="K43" s="256">
        <v>2485</v>
      </c>
    </row>
    <row r="44" spans="1:11" s="1" customFormat="1" ht="15" x14ac:dyDescent="0.25">
      <c r="A44" s="10">
        <f t="shared" si="0"/>
        <v>42773</v>
      </c>
      <c r="B44" s="371" t="s">
        <v>819</v>
      </c>
      <c r="C44" s="106">
        <f t="shared" si="2"/>
        <v>6466</v>
      </c>
      <c r="D44" s="66">
        <v>13.1</v>
      </c>
      <c r="E44" s="238">
        <v>504</v>
      </c>
      <c r="F44" s="396">
        <v>8</v>
      </c>
      <c r="G44" s="66">
        <v>7.2</v>
      </c>
      <c r="H44" s="356" t="s">
        <v>819</v>
      </c>
      <c r="J44" s="256">
        <v>9050</v>
      </c>
      <c r="K44" s="256">
        <v>2584</v>
      </c>
    </row>
    <row r="45" spans="1:11" s="1" customFormat="1" ht="15" x14ac:dyDescent="0.25">
      <c r="A45" s="10">
        <f t="shared" si="0"/>
        <v>42774</v>
      </c>
      <c r="B45" s="371" t="s">
        <v>819</v>
      </c>
      <c r="C45" s="106">
        <f t="shared" si="2"/>
        <v>6480</v>
      </c>
      <c r="D45" s="66">
        <v>13.7</v>
      </c>
      <c r="E45" s="238">
        <v>560</v>
      </c>
      <c r="F45" s="396">
        <v>6.9</v>
      </c>
      <c r="G45" s="66">
        <v>7.1</v>
      </c>
      <c r="H45" s="356" t="s">
        <v>819</v>
      </c>
      <c r="J45" s="256">
        <v>9767</v>
      </c>
      <c r="K45" s="256">
        <v>3287</v>
      </c>
    </row>
    <row r="46" spans="1:11" s="1" customFormat="1" ht="15" x14ac:dyDescent="0.25">
      <c r="A46" s="10">
        <f t="shared" si="0"/>
        <v>42775</v>
      </c>
      <c r="B46" s="371" t="s">
        <v>819</v>
      </c>
      <c r="C46" s="106">
        <f t="shared" si="2"/>
        <v>7059</v>
      </c>
      <c r="D46" s="66">
        <v>13.9</v>
      </c>
      <c r="E46" s="238">
        <v>640</v>
      </c>
      <c r="F46" s="396">
        <v>5.8</v>
      </c>
      <c r="G46" s="66">
        <v>7.1</v>
      </c>
      <c r="H46" s="356" t="s">
        <v>819</v>
      </c>
      <c r="J46" s="256">
        <v>11200</v>
      </c>
      <c r="K46" s="256">
        <v>4141</v>
      </c>
    </row>
    <row r="47" spans="1:11" s="1" customFormat="1" ht="15" x14ac:dyDescent="0.25">
      <c r="A47" s="10">
        <f t="shared" si="0"/>
        <v>42776</v>
      </c>
      <c r="B47" s="371" t="s">
        <v>819</v>
      </c>
      <c r="C47" s="106">
        <f t="shared" si="2"/>
        <v>8564</v>
      </c>
      <c r="D47" s="66">
        <v>14.2</v>
      </c>
      <c r="E47" s="238">
        <v>590</v>
      </c>
      <c r="F47" s="396">
        <v>6.1</v>
      </c>
      <c r="G47" s="66">
        <v>7.1</v>
      </c>
      <c r="H47" s="66">
        <v>20.6</v>
      </c>
      <c r="J47" s="256">
        <v>13071</v>
      </c>
      <c r="K47" s="256">
        <v>4507</v>
      </c>
    </row>
    <row r="48" spans="1:11" s="1" customFormat="1" ht="15" x14ac:dyDescent="0.25">
      <c r="A48" s="10">
        <f t="shared" si="0"/>
        <v>42777</v>
      </c>
      <c r="B48" s="371" t="s">
        <v>819</v>
      </c>
      <c r="C48" s="106">
        <f t="shared" si="2"/>
        <v>9647</v>
      </c>
      <c r="D48" s="66">
        <v>13.6</v>
      </c>
      <c r="E48" s="238">
        <v>478</v>
      </c>
      <c r="F48" s="396">
        <v>6.2</v>
      </c>
      <c r="G48" s="66">
        <v>7</v>
      </c>
      <c r="H48" s="66">
        <v>29.8</v>
      </c>
      <c r="J48" s="256">
        <v>14363</v>
      </c>
      <c r="K48" s="256">
        <v>4716</v>
      </c>
    </row>
    <row r="49" spans="1:11" s="1" customFormat="1" ht="15" x14ac:dyDescent="0.25">
      <c r="A49" s="10">
        <f t="shared" si="0"/>
        <v>42778</v>
      </c>
      <c r="B49" s="371" t="s">
        <v>819</v>
      </c>
      <c r="C49" s="106">
        <f t="shared" si="2"/>
        <v>10532</v>
      </c>
      <c r="D49" s="66">
        <v>12.9</v>
      </c>
      <c r="E49" s="238">
        <v>435</v>
      </c>
      <c r="F49" s="396">
        <v>6.6</v>
      </c>
      <c r="G49" s="66">
        <v>7</v>
      </c>
      <c r="H49" s="66">
        <v>36.200000000000003</v>
      </c>
      <c r="J49" s="256">
        <v>14992</v>
      </c>
      <c r="K49" s="256">
        <v>4460</v>
      </c>
    </row>
    <row r="50" spans="1:11" s="1" customFormat="1" ht="15" x14ac:dyDescent="0.25">
      <c r="A50" s="10">
        <f t="shared" si="0"/>
        <v>42779</v>
      </c>
      <c r="B50" s="371" t="s">
        <v>819</v>
      </c>
      <c r="C50" s="106">
        <f t="shared" si="2"/>
        <v>10679</v>
      </c>
      <c r="D50" s="66">
        <v>12.6</v>
      </c>
      <c r="E50" s="238">
        <v>517</v>
      </c>
      <c r="F50" s="396">
        <v>6.6</v>
      </c>
      <c r="G50" s="66">
        <v>7</v>
      </c>
      <c r="H50" s="356" t="s">
        <v>819</v>
      </c>
      <c r="J50" s="256">
        <v>15292</v>
      </c>
      <c r="K50" s="256">
        <v>4613</v>
      </c>
    </row>
    <row r="51" spans="1:11" s="1" customFormat="1" ht="15" x14ac:dyDescent="0.25">
      <c r="A51" s="10">
        <f t="shared" si="0"/>
        <v>42780</v>
      </c>
      <c r="B51" s="371" t="s">
        <v>819</v>
      </c>
      <c r="C51" s="106">
        <f t="shared" si="2"/>
        <v>10557</v>
      </c>
      <c r="D51" s="66">
        <v>12.8</v>
      </c>
      <c r="E51" s="238">
        <v>546</v>
      </c>
      <c r="F51" s="396">
        <v>6.6</v>
      </c>
      <c r="G51" s="66">
        <v>7.1</v>
      </c>
      <c r="H51" s="66">
        <v>34.6</v>
      </c>
      <c r="J51" s="256">
        <v>15304</v>
      </c>
      <c r="K51" s="256">
        <v>4747</v>
      </c>
    </row>
    <row r="52" spans="1:11" s="1" customFormat="1" ht="15" x14ac:dyDescent="0.25">
      <c r="A52" s="10">
        <f t="shared" si="0"/>
        <v>42781</v>
      </c>
      <c r="B52" s="371" t="s">
        <v>819</v>
      </c>
      <c r="C52" s="106">
        <f t="shared" si="2"/>
        <v>10593</v>
      </c>
      <c r="D52" s="66">
        <v>13.1</v>
      </c>
      <c r="E52" s="238">
        <v>572</v>
      </c>
      <c r="F52" s="396">
        <v>6.7</v>
      </c>
      <c r="G52" s="66">
        <v>7.1</v>
      </c>
      <c r="H52" s="66">
        <v>31.8</v>
      </c>
      <c r="J52" s="256">
        <v>15342</v>
      </c>
      <c r="K52" s="256">
        <v>4749</v>
      </c>
    </row>
    <row r="53" spans="1:11" s="1" customFormat="1" ht="15" x14ac:dyDescent="0.25">
      <c r="A53" s="10">
        <f t="shared" si="0"/>
        <v>42782</v>
      </c>
      <c r="B53" s="371" t="s">
        <v>819</v>
      </c>
      <c r="C53" s="106">
        <f t="shared" si="2"/>
        <v>10410</v>
      </c>
      <c r="D53" s="66">
        <v>13.5</v>
      </c>
      <c r="E53" s="238">
        <v>533</v>
      </c>
      <c r="F53" s="396">
        <v>6.8</v>
      </c>
      <c r="G53" s="66">
        <v>7.1</v>
      </c>
      <c r="H53" s="66">
        <v>30</v>
      </c>
      <c r="J53" s="256">
        <v>15113</v>
      </c>
      <c r="K53" s="256">
        <v>4703</v>
      </c>
    </row>
    <row r="54" spans="1:11" s="1" customFormat="1" ht="15" x14ac:dyDescent="0.25">
      <c r="A54" s="10">
        <f t="shared" si="0"/>
        <v>42783</v>
      </c>
      <c r="B54" s="371" t="s">
        <v>819</v>
      </c>
      <c r="C54" s="106">
        <f t="shared" si="2"/>
        <v>11234</v>
      </c>
      <c r="D54" s="66">
        <v>13.2</v>
      </c>
      <c r="E54" s="238">
        <v>547</v>
      </c>
      <c r="F54" s="396">
        <v>7.9</v>
      </c>
      <c r="G54" s="66">
        <v>7.2</v>
      </c>
      <c r="H54" s="66">
        <v>37.799999999999997</v>
      </c>
      <c r="J54" s="256">
        <v>15879</v>
      </c>
      <c r="K54" s="256">
        <v>4645</v>
      </c>
    </row>
    <row r="55" spans="1:11" s="1" customFormat="1" ht="15" x14ac:dyDescent="0.25">
      <c r="A55" s="10">
        <f t="shared" si="0"/>
        <v>42784</v>
      </c>
      <c r="B55" s="371" t="s">
        <v>819</v>
      </c>
      <c r="C55" s="106">
        <f t="shared" si="2"/>
        <v>16515</v>
      </c>
      <c r="D55" s="66">
        <v>12.6</v>
      </c>
      <c r="E55" s="238">
        <v>579</v>
      </c>
      <c r="F55" s="396">
        <v>8.5</v>
      </c>
      <c r="G55" s="66">
        <v>7.4</v>
      </c>
      <c r="H55" s="66">
        <v>38.200000000000003</v>
      </c>
      <c r="J55" s="256">
        <v>21367</v>
      </c>
      <c r="K55" s="256">
        <v>4852</v>
      </c>
    </row>
    <row r="56" spans="1:11" s="1" customFormat="1" ht="15" x14ac:dyDescent="0.25">
      <c r="A56" s="10">
        <f t="shared" si="0"/>
        <v>42785</v>
      </c>
      <c r="B56" s="371" t="s">
        <v>819</v>
      </c>
      <c r="C56" s="106">
        <f t="shared" si="2"/>
        <v>16843</v>
      </c>
      <c r="D56" s="66">
        <v>12.6</v>
      </c>
      <c r="E56" s="238">
        <v>588</v>
      </c>
      <c r="F56" s="396">
        <v>7.7</v>
      </c>
      <c r="G56" s="66">
        <v>7.3</v>
      </c>
      <c r="H56" s="174">
        <v>28.9</v>
      </c>
      <c r="J56" s="256">
        <v>21471</v>
      </c>
      <c r="K56" s="256">
        <v>4628</v>
      </c>
    </row>
    <row r="57" spans="1:11" s="1" customFormat="1" ht="15" x14ac:dyDescent="0.25">
      <c r="A57" s="10">
        <f t="shared" si="0"/>
        <v>42786</v>
      </c>
      <c r="B57" s="371" t="s">
        <v>819</v>
      </c>
      <c r="C57" s="106">
        <f t="shared" si="2"/>
        <v>16872</v>
      </c>
      <c r="D57" s="66">
        <v>12.1</v>
      </c>
      <c r="E57" s="238">
        <v>556</v>
      </c>
      <c r="F57" s="396">
        <v>8.6999999999999993</v>
      </c>
      <c r="G57" s="66">
        <v>7.4</v>
      </c>
      <c r="H57" s="66">
        <v>29.9</v>
      </c>
      <c r="J57" s="256">
        <v>21388</v>
      </c>
      <c r="K57" s="256">
        <v>4516</v>
      </c>
    </row>
    <row r="58" spans="1:11" s="1" customFormat="1" ht="15" x14ac:dyDescent="0.25">
      <c r="A58" s="10">
        <f t="shared" si="0"/>
        <v>42787</v>
      </c>
      <c r="B58" s="371" t="s">
        <v>819</v>
      </c>
      <c r="C58" s="106">
        <f t="shared" si="2"/>
        <v>16541</v>
      </c>
      <c r="D58" s="66">
        <v>12.8</v>
      </c>
      <c r="E58" s="238">
        <v>594</v>
      </c>
      <c r="F58" s="396">
        <v>8.5</v>
      </c>
      <c r="G58" s="66">
        <v>7.3</v>
      </c>
      <c r="H58" s="66">
        <v>24.5</v>
      </c>
      <c r="J58" s="256">
        <v>20971</v>
      </c>
      <c r="K58" s="256">
        <v>4430</v>
      </c>
    </row>
    <row r="59" spans="1:11" s="1" customFormat="1" ht="15" x14ac:dyDescent="0.25">
      <c r="A59" s="10">
        <f t="shared" si="0"/>
        <v>42788</v>
      </c>
      <c r="B59" s="371" t="s">
        <v>819</v>
      </c>
      <c r="C59" s="106">
        <f t="shared" si="2"/>
        <v>16577</v>
      </c>
      <c r="D59" s="66">
        <v>13.1</v>
      </c>
      <c r="E59" s="238">
        <v>620</v>
      </c>
      <c r="F59" s="396">
        <v>7.9</v>
      </c>
      <c r="G59" s="66">
        <v>7.3</v>
      </c>
      <c r="H59" s="66">
        <v>23</v>
      </c>
      <c r="J59" s="256">
        <v>20929</v>
      </c>
      <c r="K59" s="256">
        <v>4352</v>
      </c>
    </row>
    <row r="60" spans="1:11" s="1" customFormat="1" ht="15" x14ac:dyDescent="0.25">
      <c r="A60" s="10">
        <f t="shared" si="0"/>
        <v>42789</v>
      </c>
      <c r="B60" s="371" t="s">
        <v>819</v>
      </c>
      <c r="C60" s="106">
        <f t="shared" si="2"/>
        <v>15863</v>
      </c>
      <c r="D60" s="66">
        <v>12.5</v>
      </c>
      <c r="E60" s="238">
        <v>601</v>
      </c>
      <c r="F60" s="396">
        <v>8</v>
      </c>
      <c r="G60" s="66">
        <v>7.3</v>
      </c>
      <c r="H60" s="66">
        <v>24.7</v>
      </c>
      <c r="J60" s="256">
        <v>21154</v>
      </c>
      <c r="K60" s="256">
        <v>5291</v>
      </c>
    </row>
    <row r="61" spans="1:11" s="1" customFormat="1" ht="15" x14ac:dyDescent="0.25">
      <c r="A61" s="10">
        <f t="shared" si="0"/>
        <v>42790</v>
      </c>
      <c r="B61" s="371" t="s">
        <v>819</v>
      </c>
      <c r="C61" s="106">
        <f t="shared" si="2"/>
        <v>15117</v>
      </c>
      <c r="D61" s="66">
        <v>11.9</v>
      </c>
      <c r="E61" s="238">
        <v>567</v>
      </c>
      <c r="F61" s="396">
        <v>8.1999999999999993</v>
      </c>
      <c r="G61" s="66">
        <v>7.3</v>
      </c>
      <c r="H61" s="66">
        <v>21</v>
      </c>
      <c r="J61" s="256">
        <v>20933</v>
      </c>
      <c r="K61" s="256">
        <v>5816</v>
      </c>
    </row>
    <row r="62" spans="1:11" s="1" customFormat="1" ht="15" x14ac:dyDescent="0.25">
      <c r="A62" s="10">
        <f t="shared" si="0"/>
        <v>42791</v>
      </c>
      <c r="B62" s="371" t="s">
        <v>819</v>
      </c>
      <c r="C62" s="106">
        <f t="shared" si="2"/>
        <v>14062</v>
      </c>
      <c r="D62" s="66">
        <v>11.8</v>
      </c>
      <c r="E62" s="238">
        <v>562</v>
      </c>
      <c r="F62" s="396">
        <v>8.3000000000000007</v>
      </c>
      <c r="G62" s="66">
        <v>7.3</v>
      </c>
      <c r="H62" s="66">
        <v>20.2</v>
      </c>
      <c r="J62" s="256">
        <v>19983</v>
      </c>
      <c r="K62" s="256">
        <v>5921</v>
      </c>
    </row>
    <row r="63" spans="1:11" s="1" customFormat="1" ht="15" x14ac:dyDescent="0.25">
      <c r="A63" s="10">
        <f t="shared" si="0"/>
        <v>42792</v>
      </c>
      <c r="B63" s="371" t="s">
        <v>819</v>
      </c>
      <c r="C63" s="106">
        <f t="shared" si="2"/>
        <v>13725</v>
      </c>
      <c r="D63" s="66">
        <v>12</v>
      </c>
      <c r="E63" s="238">
        <v>579</v>
      </c>
      <c r="F63" s="396">
        <v>8.6</v>
      </c>
      <c r="G63" s="66">
        <v>7.3</v>
      </c>
      <c r="H63" s="66">
        <v>19</v>
      </c>
      <c r="J63" s="256">
        <v>19688</v>
      </c>
      <c r="K63" s="256">
        <v>5963</v>
      </c>
    </row>
    <row r="64" spans="1:11" s="1" customFormat="1" ht="15" x14ac:dyDescent="0.25">
      <c r="A64" s="10">
        <f t="shared" si="0"/>
        <v>42793</v>
      </c>
      <c r="B64" s="371" t="s">
        <v>819</v>
      </c>
      <c r="C64" s="106">
        <f t="shared" si="2"/>
        <v>13221</v>
      </c>
      <c r="D64" s="66">
        <v>12.4</v>
      </c>
      <c r="E64" s="238">
        <v>592</v>
      </c>
      <c r="F64" s="396">
        <v>8.6999999999999993</v>
      </c>
      <c r="G64" s="66">
        <v>7.4</v>
      </c>
      <c r="H64" s="66">
        <v>17.8</v>
      </c>
      <c r="J64" s="256">
        <v>19104</v>
      </c>
      <c r="K64" s="256">
        <v>5883</v>
      </c>
    </row>
    <row r="65" spans="1:11" s="1" customFormat="1" ht="15" x14ac:dyDescent="0.25">
      <c r="A65" s="10">
        <f t="shared" si="0"/>
        <v>42794</v>
      </c>
      <c r="B65" s="371" t="s">
        <v>819</v>
      </c>
      <c r="C65" s="106">
        <f t="shared" si="2"/>
        <v>12794</v>
      </c>
      <c r="D65" s="66">
        <v>12.2</v>
      </c>
      <c r="E65" s="238">
        <v>598</v>
      </c>
      <c r="F65" s="396">
        <v>9</v>
      </c>
      <c r="G65" s="66">
        <v>7.4</v>
      </c>
      <c r="H65" s="66">
        <v>16.7</v>
      </c>
      <c r="J65" s="256">
        <v>18692</v>
      </c>
      <c r="K65" s="256">
        <v>5898</v>
      </c>
    </row>
    <row r="66" spans="1:11" s="1" customFormat="1" ht="15" x14ac:dyDescent="0.25">
      <c r="A66" s="10">
        <v>42795</v>
      </c>
      <c r="B66" s="371" t="s">
        <v>819</v>
      </c>
      <c r="C66" s="106">
        <f t="shared" si="2"/>
        <v>12302</v>
      </c>
      <c r="D66" s="66">
        <v>12.1</v>
      </c>
      <c r="E66" s="238">
        <v>586</v>
      </c>
      <c r="F66" s="396">
        <v>9.1999999999999993</v>
      </c>
      <c r="G66" s="66">
        <v>7.4</v>
      </c>
      <c r="H66" s="66">
        <v>15.4</v>
      </c>
      <c r="J66" s="256">
        <v>18146</v>
      </c>
      <c r="K66" s="256">
        <v>5844</v>
      </c>
    </row>
    <row r="67" spans="1:11" s="1" customFormat="1" ht="15" x14ac:dyDescent="0.25">
      <c r="A67" s="10">
        <v>42796</v>
      </c>
      <c r="B67" s="371" t="s">
        <v>819</v>
      </c>
      <c r="C67" s="106">
        <f t="shared" si="2"/>
        <v>11721</v>
      </c>
      <c r="D67" s="66">
        <v>12.5</v>
      </c>
      <c r="E67" s="238">
        <v>572</v>
      </c>
      <c r="F67" s="396">
        <v>9.3000000000000007</v>
      </c>
      <c r="G67" s="66">
        <v>7.4</v>
      </c>
      <c r="H67" s="66">
        <v>13.7</v>
      </c>
      <c r="J67" s="256">
        <v>17542</v>
      </c>
      <c r="K67" s="256">
        <v>5821</v>
      </c>
    </row>
    <row r="68" spans="1:11" s="1" customFormat="1" ht="15" x14ac:dyDescent="0.25">
      <c r="A68" s="10">
        <v>42797</v>
      </c>
      <c r="B68" s="371" t="s">
        <v>819</v>
      </c>
      <c r="C68" s="106">
        <f t="shared" si="2"/>
        <v>11262</v>
      </c>
      <c r="D68" s="66">
        <v>13.1</v>
      </c>
      <c r="E68" s="238">
        <v>561</v>
      </c>
      <c r="F68" s="396">
        <v>9.3000000000000007</v>
      </c>
      <c r="G68" s="66">
        <v>7.4</v>
      </c>
      <c r="H68" s="66">
        <v>12.5</v>
      </c>
      <c r="J68" s="256">
        <v>17088</v>
      </c>
      <c r="K68" s="256">
        <v>5826</v>
      </c>
    </row>
    <row r="69" spans="1:11" s="1" customFormat="1" ht="15" x14ac:dyDescent="0.25">
      <c r="A69" s="10">
        <v>42798</v>
      </c>
      <c r="B69" s="371" t="s">
        <v>819</v>
      </c>
      <c r="C69" s="106">
        <f t="shared" si="2"/>
        <v>10940</v>
      </c>
      <c r="D69" s="66">
        <v>13.7</v>
      </c>
      <c r="E69" s="238">
        <v>568</v>
      </c>
      <c r="F69" s="396">
        <v>9.1999999999999993</v>
      </c>
      <c r="G69" s="66">
        <v>7.4</v>
      </c>
      <c r="H69" s="66">
        <v>11.8</v>
      </c>
      <c r="J69" s="256">
        <v>16738</v>
      </c>
      <c r="K69" s="256">
        <v>5798</v>
      </c>
    </row>
    <row r="70" spans="1:11" s="1" customFormat="1" ht="15" x14ac:dyDescent="0.25">
      <c r="A70" s="10">
        <v>42799</v>
      </c>
      <c r="B70" s="371" t="s">
        <v>819</v>
      </c>
      <c r="C70" s="106">
        <f t="shared" si="2"/>
        <v>10556</v>
      </c>
      <c r="D70" s="66">
        <v>13.6</v>
      </c>
      <c r="E70" s="238">
        <v>581</v>
      </c>
      <c r="F70" s="396">
        <v>9.1</v>
      </c>
      <c r="G70" s="66">
        <v>7.4</v>
      </c>
      <c r="H70" s="66">
        <v>11.4</v>
      </c>
      <c r="J70" s="256">
        <v>16238</v>
      </c>
      <c r="K70" s="256">
        <v>5682</v>
      </c>
    </row>
    <row r="71" spans="1:11" s="1" customFormat="1" ht="15" x14ac:dyDescent="0.25">
      <c r="A71" s="10">
        <v>42800</v>
      </c>
      <c r="B71" s="371" t="s">
        <v>819</v>
      </c>
      <c r="C71" s="106">
        <f t="shared" si="2"/>
        <v>10221</v>
      </c>
      <c r="D71" s="66">
        <v>12.5</v>
      </c>
      <c r="E71" s="238">
        <v>560</v>
      </c>
      <c r="F71" s="396">
        <v>9</v>
      </c>
      <c r="G71" s="66">
        <v>7.4</v>
      </c>
      <c r="H71" s="66">
        <v>11.9</v>
      </c>
      <c r="J71" s="256">
        <v>15525</v>
      </c>
      <c r="K71" s="256">
        <v>5304</v>
      </c>
    </row>
    <row r="72" spans="1:11" s="1" customFormat="1" ht="15" x14ac:dyDescent="0.25">
      <c r="A72" s="10">
        <f t="shared" si="0"/>
        <v>42801</v>
      </c>
      <c r="B72" s="371" t="s">
        <v>819</v>
      </c>
      <c r="C72" s="106">
        <f t="shared" si="2"/>
        <v>9694</v>
      </c>
      <c r="D72" s="66">
        <v>12.5</v>
      </c>
      <c r="E72" s="238">
        <v>522</v>
      </c>
      <c r="F72" s="396">
        <v>9.1</v>
      </c>
      <c r="G72" s="66">
        <v>7.4</v>
      </c>
      <c r="H72" s="66">
        <v>11.5</v>
      </c>
      <c r="J72" s="256">
        <v>15321</v>
      </c>
      <c r="K72" s="256">
        <v>5627</v>
      </c>
    </row>
    <row r="73" spans="1:11" s="1" customFormat="1" ht="15" x14ac:dyDescent="0.25">
      <c r="A73" s="10">
        <f t="shared" ref="A73:A136" si="3">+A72+1</f>
        <v>42802</v>
      </c>
      <c r="B73" s="371" t="s">
        <v>819</v>
      </c>
      <c r="C73" s="106">
        <f t="shared" ref="C73:C104" si="4">J73-K73</f>
        <v>9501</v>
      </c>
      <c r="D73" s="66">
        <v>13</v>
      </c>
      <c r="E73" s="238">
        <v>500</v>
      </c>
      <c r="F73" s="396">
        <v>9.1</v>
      </c>
      <c r="G73" s="66">
        <v>7.3</v>
      </c>
      <c r="H73" s="66">
        <v>11.3</v>
      </c>
      <c r="J73" s="256">
        <v>15283</v>
      </c>
      <c r="K73" s="256">
        <v>5782</v>
      </c>
    </row>
    <row r="74" spans="1:11" s="1" customFormat="1" ht="15" x14ac:dyDescent="0.25">
      <c r="A74" s="10">
        <f t="shared" si="3"/>
        <v>42803</v>
      </c>
      <c r="B74" s="371" t="s">
        <v>819</v>
      </c>
      <c r="C74" s="106">
        <f t="shared" si="4"/>
        <v>9221</v>
      </c>
      <c r="D74" s="66">
        <v>14.1</v>
      </c>
      <c r="E74" s="238">
        <v>476</v>
      </c>
      <c r="F74" s="396">
        <v>8.9</v>
      </c>
      <c r="G74" s="66">
        <v>7.3</v>
      </c>
      <c r="H74" s="66">
        <v>11.1</v>
      </c>
      <c r="J74" s="256">
        <v>14950</v>
      </c>
      <c r="K74" s="256">
        <v>5729</v>
      </c>
    </row>
    <row r="75" spans="1:11" s="1" customFormat="1" ht="15" x14ac:dyDescent="0.25">
      <c r="A75" s="10">
        <f t="shared" si="3"/>
        <v>42804</v>
      </c>
      <c r="B75" s="371" t="s">
        <v>819</v>
      </c>
      <c r="C75" s="106">
        <f t="shared" si="4"/>
        <v>9064</v>
      </c>
      <c r="D75" s="66">
        <v>15.1</v>
      </c>
      <c r="E75" s="238">
        <v>478</v>
      </c>
      <c r="F75" s="396">
        <v>8.4</v>
      </c>
      <c r="G75" s="66">
        <v>7.2</v>
      </c>
      <c r="H75" s="66">
        <v>10.6</v>
      </c>
      <c r="J75" s="256">
        <v>14813</v>
      </c>
      <c r="K75" s="256">
        <v>5749</v>
      </c>
    </row>
    <row r="76" spans="1:11" s="1" customFormat="1" ht="15" x14ac:dyDescent="0.25">
      <c r="A76" s="10">
        <f t="shared" si="3"/>
        <v>42805</v>
      </c>
      <c r="B76" s="371" t="s">
        <v>819</v>
      </c>
      <c r="C76" s="106">
        <f t="shared" si="4"/>
        <v>8935</v>
      </c>
      <c r="D76" s="66">
        <v>15.7</v>
      </c>
      <c r="E76" s="238">
        <v>475</v>
      </c>
      <c r="F76" s="396">
        <v>8</v>
      </c>
      <c r="G76" s="66">
        <v>7.2</v>
      </c>
      <c r="H76" s="66">
        <v>10</v>
      </c>
      <c r="J76" s="256">
        <v>14629</v>
      </c>
      <c r="K76" s="256">
        <v>5694</v>
      </c>
    </row>
    <row r="77" spans="1:11" s="1" customFormat="1" ht="15" x14ac:dyDescent="0.25">
      <c r="A77" s="10">
        <f t="shared" si="3"/>
        <v>42806</v>
      </c>
      <c r="B77" s="371" t="s">
        <v>819</v>
      </c>
      <c r="C77" s="106">
        <f t="shared" si="4"/>
        <v>8576</v>
      </c>
      <c r="D77" s="66">
        <v>16.399999999999999</v>
      </c>
      <c r="E77" s="238">
        <v>460</v>
      </c>
      <c r="F77" s="396">
        <v>7.8</v>
      </c>
      <c r="G77" s="66">
        <v>7.2</v>
      </c>
      <c r="H77" s="66">
        <v>9.6</v>
      </c>
      <c r="J77" s="256">
        <v>14296</v>
      </c>
      <c r="K77" s="256">
        <v>5720</v>
      </c>
    </row>
    <row r="78" spans="1:11" s="1" customFormat="1" ht="15" x14ac:dyDescent="0.25">
      <c r="A78" s="10">
        <f t="shared" si="3"/>
        <v>42807</v>
      </c>
      <c r="B78" s="371" t="s">
        <v>819</v>
      </c>
      <c r="C78" s="106">
        <f t="shared" si="4"/>
        <v>8119</v>
      </c>
      <c r="D78" s="66">
        <v>16.899999999999999</v>
      </c>
      <c r="E78" s="238">
        <v>480</v>
      </c>
      <c r="F78" s="396">
        <v>7.6</v>
      </c>
      <c r="G78" s="66">
        <v>7.2</v>
      </c>
      <c r="H78" s="66">
        <v>9.4</v>
      </c>
      <c r="J78" s="256">
        <v>13796</v>
      </c>
      <c r="K78" s="256">
        <v>5677</v>
      </c>
    </row>
    <row r="79" spans="1:11" s="1" customFormat="1" ht="15" x14ac:dyDescent="0.25">
      <c r="A79" s="10">
        <f t="shared" si="3"/>
        <v>42808</v>
      </c>
      <c r="B79" s="371" t="s">
        <v>819</v>
      </c>
      <c r="C79" s="106">
        <f t="shared" si="4"/>
        <v>7850</v>
      </c>
      <c r="D79" s="66">
        <v>17.600000000000001</v>
      </c>
      <c r="E79" s="238">
        <v>460</v>
      </c>
      <c r="F79" s="396">
        <v>7.5</v>
      </c>
      <c r="G79" s="66">
        <v>7.1</v>
      </c>
      <c r="H79" s="66">
        <v>9.1999999999999993</v>
      </c>
      <c r="J79" s="256">
        <v>13579</v>
      </c>
      <c r="K79" s="256">
        <v>5729</v>
      </c>
    </row>
    <row r="80" spans="1:11" s="1" customFormat="1" ht="15" x14ac:dyDescent="0.25">
      <c r="A80" s="10">
        <f t="shared" si="3"/>
        <v>42809</v>
      </c>
      <c r="B80" s="371" t="s">
        <v>819</v>
      </c>
      <c r="C80" s="106">
        <f t="shared" si="4"/>
        <v>7698</v>
      </c>
      <c r="D80" s="66">
        <v>18.2</v>
      </c>
      <c r="E80" s="238">
        <v>446</v>
      </c>
      <c r="F80" s="396">
        <v>7.2</v>
      </c>
      <c r="G80" s="66">
        <v>7.1</v>
      </c>
      <c r="H80" s="66">
        <v>8.6999999999999993</v>
      </c>
      <c r="J80" s="256">
        <v>13379</v>
      </c>
      <c r="K80" s="256">
        <v>5681</v>
      </c>
    </row>
    <row r="81" spans="1:11" s="1" customFormat="1" ht="15" x14ac:dyDescent="0.25">
      <c r="A81" s="10">
        <f t="shared" si="3"/>
        <v>42810</v>
      </c>
      <c r="B81" s="371" t="s">
        <v>819</v>
      </c>
      <c r="C81" s="106">
        <f t="shared" si="4"/>
        <v>7610</v>
      </c>
      <c r="D81" s="66">
        <v>18.100000000000001</v>
      </c>
      <c r="E81" s="238">
        <v>438</v>
      </c>
      <c r="F81" s="396">
        <v>7.1</v>
      </c>
      <c r="G81" s="66">
        <v>7.1</v>
      </c>
      <c r="H81" s="66">
        <v>8.9</v>
      </c>
      <c r="J81" s="256">
        <v>13229</v>
      </c>
      <c r="K81" s="256">
        <v>5619</v>
      </c>
    </row>
    <row r="82" spans="1:11" s="1" customFormat="1" ht="15" x14ac:dyDescent="0.25">
      <c r="A82" s="10">
        <f t="shared" si="3"/>
        <v>42811</v>
      </c>
      <c r="B82" s="371" t="s">
        <v>819</v>
      </c>
      <c r="C82" s="106">
        <f t="shared" si="4"/>
        <v>7654</v>
      </c>
      <c r="D82" s="66">
        <v>18.2</v>
      </c>
      <c r="E82" s="238">
        <v>439</v>
      </c>
      <c r="F82" s="396">
        <v>7.1</v>
      </c>
      <c r="G82" s="66">
        <v>7.1</v>
      </c>
      <c r="H82" s="66">
        <v>9.1</v>
      </c>
      <c r="J82" s="256">
        <v>13175</v>
      </c>
      <c r="K82" s="256">
        <v>5521</v>
      </c>
    </row>
    <row r="83" spans="1:11" s="1" customFormat="1" ht="15" x14ac:dyDescent="0.25">
      <c r="A83" s="10">
        <f t="shared" si="3"/>
        <v>42812</v>
      </c>
      <c r="B83" s="371" t="s">
        <v>819</v>
      </c>
      <c r="C83" s="106">
        <f t="shared" si="4"/>
        <v>7698</v>
      </c>
      <c r="D83" s="66">
        <v>18.3</v>
      </c>
      <c r="E83" s="238">
        <v>474</v>
      </c>
      <c r="F83" s="396">
        <v>6.9</v>
      </c>
      <c r="G83" s="66">
        <v>7.1</v>
      </c>
      <c r="H83" s="66">
        <v>9.5</v>
      </c>
      <c r="J83" s="256">
        <v>13138</v>
      </c>
      <c r="K83" s="256">
        <v>5440</v>
      </c>
    </row>
    <row r="84" spans="1:11" s="1" customFormat="1" ht="15" x14ac:dyDescent="0.25">
      <c r="A84" s="10">
        <f t="shared" si="3"/>
        <v>42813</v>
      </c>
      <c r="B84" s="371" t="s">
        <v>819</v>
      </c>
      <c r="C84" s="106">
        <f t="shared" si="4"/>
        <v>7431</v>
      </c>
      <c r="D84" s="66">
        <v>17.5</v>
      </c>
      <c r="E84" s="238">
        <v>481</v>
      </c>
      <c r="F84" s="396">
        <v>6.8</v>
      </c>
      <c r="G84" s="66">
        <v>7.1</v>
      </c>
      <c r="H84" s="174">
        <v>9.6999999999999993</v>
      </c>
      <c r="J84" s="256">
        <v>12883</v>
      </c>
      <c r="K84" s="256">
        <v>5452</v>
      </c>
    </row>
    <row r="85" spans="1:11" s="1" customFormat="1" ht="15" x14ac:dyDescent="0.25">
      <c r="A85" s="10">
        <f t="shared" si="3"/>
        <v>42814</v>
      </c>
      <c r="B85" s="371" t="s">
        <v>819</v>
      </c>
      <c r="C85" s="106">
        <f t="shared" si="4"/>
        <v>7156</v>
      </c>
      <c r="D85" s="66">
        <v>17.2</v>
      </c>
      <c r="E85" s="238">
        <v>495</v>
      </c>
      <c r="F85" s="396">
        <v>6.7</v>
      </c>
      <c r="G85" s="66">
        <v>7.1</v>
      </c>
      <c r="H85" s="66">
        <v>9.8000000000000007</v>
      </c>
      <c r="J85" s="256">
        <v>12588</v>
      </c>
      <c r="K85" s="256">
        <v>5432</v>
      </c>
    </row>
    <row r="86" spans="1:11" s="1" customFormat="1" ht="15" x14ac:dyDescent="0.25">
      <c r="A86" s="10">
        <f t="shared" si="3"/>
        <v>42815</v>
      </c>
      <c r="B86" s="371" t="s">
        <v>819</v>
      </c>
      <c r="C86" s="106">
        <f t="shared" si="4"/>
        <v>7129</v>
      </c>
      <c r="D86" s="66">
        <v>16.8</v>
      </c>
      <c r="E86" s="238">
        <v>453</v>
      </c>
      <c r="F86" s="396">
        <v>7.3</v>
      </c>
      <c r="G86" s="66">
        <v>7.2</v>
      </c>
      <c r="H86" s="66">
        <v>14.2</v>
      </c>
      <c r="J86" s="256">
        <v>12550</v>
      </c>
      <c r="K86" s="256">
        <v>5421</v>
      </c>
    </row>
    <row r="87" spans="1:11" s="1" customFormat="1" ht="15" x14ac:dyDescent="0.25">
      <c r="A87" s="10">
        <f t="shared" si="3"/>
        <v>42816</v>
      </c>
      <c r="B87" s="371" t="s">
        <v>819</v>
      </c>
      <c r="C87" s="106">
        <f t="shared" si="4"/>
        <v>7299</v>
      </c>
      <c r="D87" s="66">
        <v>16.100000000000001</v>
      </c>
      <c r="E87" s="238">
        <v>442</v>
      </c>
      <c r="F87" s="396">
        <v>7.5</v>
      </c>
      <c r="G87" s="66">
        <v>7.2</v>
      </c>
      <c r="H87" s="356" t="s">
        <v>819</v>
      </c>
      <c r="J87" s="256">
        <v>12513</v>
      </c>
      <c r="K87" s="256">
        <v>5214</v>
      </c>
    </row>
    <row r="88" spans="1:11" s="1" customFormat="1" ht="15" x14ac:dyDescent="0.25">
      <c r="A88" s="10">
        <f t="shared" si="3"/>
        <v>42817</v>
      </c>
      <c r="B88" s="371" t="s">
        <v>819</v>
      </c>
      <c r="C88" s="106">
        <f t="shared" si="4"/>
        <v>7471</v>
      </c>
      <c r="D88" s="66">
        <v>15.6</v>
      </c>
      <c r="E88" s="238">
        <v>437</v>
      </c>
      <c r="F88" s="396">
        <v>7.2</v>
      </c>
      <c r="G88" s="66">
        <v>7.2</v>
      </c>
      <c r="H88" s="66">
        <v>13.8</v>
      </c>
      <c r="J88" s="256">
        <v>12263</v>
      </c>
      <c r="K88" s="256">
        <v>4792</v>
      </c>
    </row>
    <row r="89" spans="1:11" s="1" customFormat="1" ht="15" x14ac:dyDescent="0.25">
      <c r="A89" s="10">
        <f t="shared" si="3"/>
        <v>42818</v>
      </c>
      <c r="B89" s="371" t="s">
        <v>819</v>
      </c>
      <c r="C89" s="106">
        <f t="shared" si="4"/>
        <v>7423</v>
      </c>
      <c r="D89" s="66">
        <v>15.8</v>
      </c>
      <c r="E89" s="238">
        <v>466</v>
      </c>
      <c r="F89" s="396">
        <v>7.5</v>
      </c>
      <c r="G89" s="66">
        <v>7.2</v>
      </c>
      <c r="H89" s="66">
        <v>15.4</v>
      </c>
      <c r="J89" s="256">
        <v>12679</v>
      </c>
      <c r="K89" s="256">
        <v>5256</v>
      </c>
    </row>
    <row r="90" spans="1:11" s="1" customFormat="1" ht="15" x14ac:dyDescent="0.25">
      <c r="A90" s="10">
        <f t="shared" si="3"/>
        <v>42819</v>
      </c>
      <c r="B90" s="371" t="s">
        <v>819</v>
      </c>
      <c r="C90" s="106">
        <f t="shared" si="4"/>
        <v>7703</v>
      </c>
      <c r="D90" s="66">
        <v>15.3</v>
      </c>
      <c r="E90" s="238">
        <v>461</v>
      </c>
      <c r="F90" s="396">
        <v>7.3</v>
      </c>
      <c r="G90" s="66">
        <v>7.2</v>
      </c>
      <c r="H90" s="66">
        <v>14.9</v>
      </c>
      <c r="J90" s="256">
        <v>13008</v>
      </c>
      <c r="K90" s="256">
        <v>5305</v>
      </c>
    </row>
    <row r="91" spans="1:11" s="1" customFormat="1" ht="15" x14ac:dyDescent="0.25">
      <c r="A91" s="10">
        <f t="shared" si="3"/>
        <v>42820</v>
      </c>
      <c r="B91" s="371" t="s">
        <v>819</v>
      </c>
      <c r="C91" s="106">
        <f t="shared" si="4"/>
        <v>7848</v>
      </c>
      <c r="D91" s="66">
        <v>16</v>
      </c>
      <c r="E91" s="238">
        <v>481</v>
      </c>
      <c r="F91" s="396">
        <v>7.8</v>
      </c>
      <c r="G91" s="66">
        <v>7.2</v>
      </c>
      <c r="H91" s="66">
        <v>15.6</v>
      </c>
      <c r="J91" s="256">
        <v>12942</v>
      </c>
      <c r="K91" s="256">
        <v>5094</v>
      </c>
    </row>
    <row r="92" spans="1:11" s="1" customFormat="1" ht="15" x14ac:dyDescent="0.25">
      <c r="A92" s="10">
        <f t="shared" si="3"/>
        <v>42821</v>
      </c>
      <c r="B92" s="371" t="s">
        <v>819</v>
      </c>
      <c r="C92" s="106">
        <f t="shared" si="4"/>
        <v>7656</v>
      </c>
      <c r="D92" s="66">
        <v>15.9</v>
      </c>
      <c r="E92" s="238">
        <v>468</v>
      </c>
      <c r="F92" s="396">
        <v>8</v>
      </c>
      <c r="G92" s="66">
        <v>7.2</v>
      </c>
      <c r="H92" s="66">
        <v>15.8</v>
      </c>
      <c r="J92" s="256">
        <v>12842</v>
      </c>
      <c r="K92" s="256">
        <v>5186</v>
      </c>
    </row>
    <row r="93" spans="1:11" s="1" customFormat="1" ht="15" x14ac:dyDescent="0.25">
      <c r="A93" s="10">
        <f t="shared" si="3"/>
        <v>42822</v>
      </c>
      <c r="B93" s="371" t="s">
        <v>819</v>
      </c>
      <c r="C93" s="106">
        <f t="shared" si="4"/>
        <v>7364</v>
      </c>
      <c r="D93" s="66">
        <v>15.5</v>
      </c>
      <c r="E93" s="238">
        <v>450</v>
      </c>
      <c r="F93" s="396">
        <v>8.6</v>
      </c>
      <c r="G93" s="66">
        <v>7.4</v>
      </c>
      <c r="H93" s="66">
        <v>18</v>
      </c>
      <c r="J93" s="256">
        <v>12550</v>
      </c>
      <c r="K93" s="256">
        <v>5186</v>
      </c>
    </row>
    <row r="94" spans="1:11" s="1" customFormat="1" ht="15" x14ac:dyDescent="0.25">
      <c r="A94" s="10">
        <f t="shared" si="3"/>
        <v>42823</v>
      </c>
      <c r="B94" s="371" t="s">
        <v>819</v>
      </c>
      <c r="C94" s="106">
        <f t="shared" si="4"/>
        <v>6993</v>
      </c>
      <c r="D94" s="66">
        <v>16.5</v>
      </c>
      <c r="E94" s="238">
        <v>470</v>
      </c>
      <c r="F94" s="396">
        <v>8.5</v>
      </c>
      <c r="G94" s="66">
        <v>7.4</v>
      </c>
      <c r="H94" s="66">
        <v>17</v>
      </c>
      <c r="J94" s="256">
        <v>12154</v>
      </c>
      <c r="K94" s="256">
        <v>5161</v>
      </c>
    </row>
    <row r="95" spans="1:11" s="1" customFormat="1" ht="15" x14ac:dyDescent="0.25">
      <c r="A95" s="10">
        <f t="shared" si="3"/>
        <v>42824</v>
      </c>
      <c r="B95" s="371" t="s">
        <v>819</v>
      </c>
      <c r="C95" s="106">
        <f t="shared" si="4"/>
        <v>6504</v>
      </c>
      <c r="D95" s="66">
        <v>17.600000000000001</v>
      </c>
      <c r="E95" s="238">
        <v>478</v>
      </c>
      <c r="F95" s="396">
        <v>8.4</v>
      </c>
      <c r="G95" s="66">
        <v>7.4</v>
      </c>
      <c r="H95" s="66">
        <v>15.6</v>
      </c>
      <c r="J95" s="256">
        <v>11629</v>
      </c>
      <c r="K95" s="256">
        <v>5125</v>
      </c>
    </row>
    <row r="96" spans="1:11" s="1" customFormat="1" ht="15" x14ac:dyDescent="0.25">
      <c r="A96" s="10">
        <f t="shared" si="3"/>
        <v>42825</v>
      </c>
      <c r="B96" s="371" t="s">
        <v>819</v>
      </c>
      <c r="C96" s="106">
        <f t="shared" si="4"/>
        <v>6122</v>
      </c>
      <c r="D96" s="66">
        <v>15</v>
      </c>
      <c r="E96" s="238">
        <v>441</v>
      </c>
      <c r="F96" s="396">
        <v>9</v>
      </c>
      <c r="G96" s="66">
        <v>7.5</v>
      </c>
      <c r="H96" s="66">
        <v>25</v>
      </c>
      <c r="J96" s="256">
        <v>11192</v>
      </c>
      <c r="K96" s="256">
        <v>5070</v>
      </c>
    </row>
    <row r="97" spans="1:11" s="1" customFormat="1" ht="15" x14ac:dyDescent="0.25">
      <c r="A97" s="10">
        <f t="shared" si="3"/>
        <v>42826</v>
      </c>
      <c r="B97" s="371" t="s">
        <v>819</v>
      </c>
      <c r="C97" s="106">
        <f t="shared" si="4"/>
        <v>5986</v>
      </c>
      <c r="D97" s="66">
        <v>15.5</v>
      </c>
      <c r="E97" s="238">
        <v>449</v>
      </c>
      <c r="F97" s="396">
        <v>8.9</v>
      </c>
      <c r="G97" s="66">
        <v>7.5</v>
      </c>
      <c r="H97" s="66">
        <v>21.6</v>
      </c>
      <c r="J97" s="256">
        <v>10892</v>
      </c>
      <c r="K97" s="256">
        <v>4906</v>
      </c>
    </row>
    <row r="98" spans="1:11" s="1" customFormat="1" ht="15" x14ac:dyDescent="0.25">
      <c r="A98" s="10">
        <f t="shared" si="3"/>
        <v>42827</v>
      </c>
      <c r="B98" s="371" t="s">
        <v>819</v>
      </c>
      <c r="C98" s="106">
        <f t="shared" si="4"/>
        <v>5831</v>
      </c>
      <c r="D98" s="66">
        <v>17.5</v>
      </c>
      <c r="E98" s="238">
        <v>462</v>
      </c>
      <c r="F98" s="396">
        <v>8.6999999999999993</v>
      </c>
      <c r="G98" s="66">
        <v>7.4</v>
      </c>
      <c r="H98" s="66">
        <v>19</v>
      </c>
      <c r="J98" s="256">
        <v>10663</v>
      </c>
      <c r="K98" s="256">
        <v>4832</v>
      </c>
    </row>
    <row r="99" spans="1:11" s="1" customFormat="1" ht="15" x14ac:dyDescent="0.25">
      <c r="A99" s="10">
        <f t="shared" si="3"/>
        <v>42828</v>
      </c>
      <c r="B99" s="371" t="s">
        <v>819</v>
      </c>
      <c r="C99" s="106">
        <f t="shared" si="4"/>
        <v>5392</v>
      </c>
      <c r="D99" s="66">
        <v>18</v>
      </c>
      <c r="E99" s="238">
        <v>455</v>
      </c>
      <c r="F99" s="396">
        <v>8.6999999999999993</v>
      </c>
      <c r="G99" s="66">
        <v>7.4</v>
      </c>
      <c r="H99" s="66">
        <v>18.399999999999999</v>
      </c>
      <c r="J99" s="256">
        <v>10333</v>
      </c>
      <c r="K99" s="256">
        <v>4941</v>
      </c>
    </row>
    <row r="100" spans="1:11" s="1" customFormat="1" ht="15" x14ac:dyDescent="0.25">
      <c r="A100" s="10">
        <f t="shared" si="3"/>
        <v>42829</v>
      </c>
      <c r="B100" s="371" t="s">
        <v>819</v>
      </c>
      <c r="C100" s="106">
        <f t="shared" si="4"/>
        <v>5166</v>
      </c>
      <c r="D100" s="66">
        <v>18</v>
      </c>
      <c r="E100" s="238">
        <v>463</v>
      </c>
      <c r="F100" s="396">
        <v>8.6</v>
      </c>
      <c r="G100" s="66">
        <v>7.5</v>
      </c>
      <c r="H100" s="66">
        <v>17</v>
      </c>
      <c r="J100" s="256">
        <v>10039</v>
      </c>
      <c r="K100" s="256">
        <v>4873</v>
      </c>
    </row>
    <row r="101" spans="1:11" s="1" customFormat="1" ht="15" x14ac:dyDescent="0.25">
      <c r="A101" s="10">
        <f t="shared" si="3"/>
        <v>42830</v>
      </c>
      <c r="B101" s="371" t="s">
        <v>819</v>
      </c>
      <c r="C101" s="106">
        <f t="shared" si="4"/>
        <v>4932</v>
      </c>
      <c r="D101" s="66">
        <v>19.2</v>
      </c>
      <c r="E101" s="238">
        <v>451</v>
      </c>
      <c r="F101" s="396">
        <v>8.5</v>
      </c>
      <c r="G101" s="66">
        <v>7.4</v>
      </c>
      <c r="H101" s="66">
        <v>14.6</v>
      </c>
      <c r="J101" s="256">
        <v>9689</v>
      </c>
      <c r="K101" s="256">
        <v>4757</v>
      </c>
    </row>
    <row r="102" spans="1:11" s="1" customFormat="1" ht="15" x14ac:dyDescent="0.25">
      <c r="A102" s="10">
        <f t="shared" si="3"/>
        <v>42831</v>
      </c>
      <c r="B102" s="371" t="s">
        <v>819</v>
      </c>
      <c r="C102" s="106">
        <f t="shared" si="4"/>
        <v>4550</v>
      </c>
      <c r="D102" s="66">
        <v>18.5</v>
      </c>
      <c r="E102" s="238">
        <v>429</v>
      </c>
      <c r="F102" s="396">
        <v>7.6</v>
      </c>
      <c r="G102" s="66">
        <v>7.2</v>
      </c>
      <c r="H102" s="66">
        <v>15.2</v>
      </c>
      <c r="J102" s="256">
        <v>9455</v>
      </c>
      <c r="K102" s="256">
        <v>4905</v>
      </c>
    </row>
    <row r="103" spans="1:11" s="1" customFormat="1" ht="15" x14ac:dyDescent="0.25">
      <c r="A103" s="10">
        <f t="shared" si="3"/>
        <v>42832</v>
      </c>
      <c r="B103" s="371" t="s">
        <v>819</v>
      </c>
      <c r="C103" s="106">
        <f t="shared" si="4"/>
        <v>4400</v>
      </c>
      <c r="D103" s="66">
        <v>16</v>
      </c>
      <c r="E103" s="238">
        <v>422</v>
      </c>
      <c r="F103" s="396">
        <v>7.8</v>
      </c>
      <c r="G103" s="66">
        <v>7.2</v>
      </c>
      <c r="H103" s="66">
        <v>18</v>
      </c>
      <c r="J103" s="256">
        <v>9348</v>
      </c>
      <c r="K103" s="256">
        <v>4948</v>
      </c>
    </row>
    <row r="104" spans="1:11" s="1" customFormat="1" ht="15" x14ac:dyDescent="0.25">
      <c r="A104" s="10">
        <f t="shared" si="3"/>
        <v>42833</v>
      </c>
      <c r="B104" s="371" t="s">
        <v>819</v>
      </c>
      <c r="C104" s="106">
        <f t="shared" si="4"/>
        <v>4564</v>
      </c>
      <c r="D104" s="66">
        <v>15.9</v>
      </c>
      <c r="E104" s="238">
        <v>426</v>
      </c>
      <c r="F104" s="396">
        <v>8.3000000000000007</v>
      </c>
      <c r="G104" s="66">
        <v>7.3</v>
      </c>
      <c r="H104" s="66">
        <v>16.100000000000001</v>
      </c>
      <c r="J104" s="256">
        <v>9240</v>
      </c>
      <c r="K104" s="256">
        <v>4676</v>
      </c>
    </row>
    <row r="105" spans="1:11" s="1" customFormat="1" ht="15" x14ac:dyDescent="0.25">
      <c r="A105" s="10">
        <f t="shared" si="3"/>
        <v>42834</v>
      </c>
      <c r="B105" s="371" t="s">
        <v>819</v>
      </c>
      <c r="C105" s="106">
        <f t="shared" ref="C105:C136" si="5">J105-K105</f>
        <v>4797</v>
      </c>
      <c r="D105" s="66">
        <v>16</v>
      </c>
      <c r="E105" s="238">
        <v>427</v>
      </c>
      <c r="F105" s="396">
        <v>8.6</v>
      </c>
      <c r="G105" s="66">
        <v>7.3</v>
      </c>
      <c r="H105" s="66">
        <v>15.9</v>
      </c>
      <c r="J105" s="256">
        <v>8978</v>
      </c>
      <c r="K105" s="256">
        <v>4181</v>
      </c>
    </row>
    <row r="106" spans="1:11" s="1" customFormat="1" ht="15" x14ac:dyDescent="0.25">
      <c r="A106" s="10">
        <f t="shared" si="3"/>
        <v>42835</v>
      </c>
      <c r="B106" s="371" t="s">
        <v>819</v>
      </c>
      <c r="C106" s="106">
        <f t="shared" si="5"/>
        <v>4876</v>
      </c>
      <c r="D106" s="66">
        <v>16.600000000000001</v>
      </c>
      <c r="E106" s="238">
        <v>414</v>
      </c>
      <c r="F106" s="396">
        <v>9.1</v>
      </c>
      <c r="G106" s="66">
        <v>7.4</v>
      </c>
      <c r="H106" s="66">
        <v>17.3</v>
      </c>
      <c r="J106" s="256">
        <v>8977</v>
      </c>
      <c r="K106" s="256">
        <v>4101</v>
      </c>
    </row>
    <row r="107" spans="1:11" s="1" customFormat="1" ht="15" x14ac:dyDescent="0.25">
      <c r="A107" s="10">
        <f t="shared" si="3"/>
        <v>42836</v>
      </c>
      <c r="B107" s="371" t="s">
        <v>819</v>
      </c>
      <c r="C107" s="106">
        <f t="shared" si="5"/>
        <v>5254</v>
      </c>
      <c r="D107" s="66">
        <v>17.3</v>
      </c>
      <c r="E107" s="238">
        <v>413</v>
      </c>
      <c r="F107" s="396">
        <v>9</v>
      </c>
      <c r="G107" s="66">
        <v>7.4</v>
      </c>
      <c r="H107" s="66">
        <v>17.399999999999999</v>
      </c>
      <c r="J107" s="256">
        <v>9372</v>
      </c>
      <c r="K107" s="256">
        <v>4118</v>
      </c>
    </row>
    <row r="108" spans="1:11" s="1" customFormat="1" ht="15" x14ac:dyDescent="0.25">
      <c r="A108" s="10">
        <f t="shared" si="3"/>
        <v>42837</v>
      </c>
      <c r="B108" s="371" t="s">
        <v>819</v>
      </c>
      <c r="C108" s="106">
        <f t="shared" si="5"/>
        <v>5626</v>
      </c>
      <c r="D108" s="66">
        <v>17.7</v>
      </c>
      <c r="E108" s="238">
        <v>385</v>
      </c>
      <c r="F108" s="396">
        <v>9</v>
      </c>
      <c r="G108" s="66">
        <v>7.4</v>
      </c>
      <c r="H108" s="66">
        <v>21.6</v>
      </c>
      <c r="J108" s="256">
        <v>9779</v>
      </c>
      <c r="K108" s="256">
        <v>4153</v>
      </c>
    </row>
    <row r="109" spans="1:11" s="1" customFormat="1" ht="15" x14ac:dyDescent="0.25">
      <c r="A109" s="10">
        <f t="shared" si="3"/>
        <v>42838</v>
      </c>
      <c r="B109" s="371" t="s">
        <v>819</v>
      </c>
      <c r="C109" s="106">
        <f t="shared" si="5"/>
        <v>5817</v>
      </c>
      <c r="D109" s="66">
        <v>17.5</v>
      </c>
      <c r="E109" s="238">
        <v>338</v>
      </c>
      <c r="F109" s="396">
        <v>9</v>
      </c>
      <c r="G109" s="66">
        <v>7.4</v>
      </c>
      <c r="H109" s="174">
        <v>24</v>
      </c>
      <c r="J109" s="256">
        <v>10094</v>
      </c>
      <c r="K109" s="256">
        <v>4277</v>
      </c>
    </row>
    <row r="110" spans="1:11" s="1" customFormat="1" ht="15" x14ac:dyDescent="0.25">
      <c r="A110" s="10">
        <f t="shared" si="3"/>
        <v>42839</v>
      </c>
      <c r="B110" s="371" t="s">
        <v>819</v>
      </c>
      <c r="C110" s="106">
        <f t="shared" si="5"/>
        <v>5931</v>
      </c>
      <c r="D110" s="66">
        <v>16.7</v>
      </c>
      <c r="E110" s="238">
        <v>310</v>
      </c>
      <c r="F110" s="396">
        <v>9.5</v>
      </c>
      <c r="G110" s="66">
        <v>7.6</v>
      </c>
      <c r="H110" s="66">
        <v>16.399999999999999</v>
      </c>
      <c r="J110" s="256">
        <v>10246</v>
      </c>
      <c r="K110" s="256">
        <v>4315</v>
      </c>
    </row>
    <row r="111" spans="1:11" s="1" customFormat="1" ht="15" x14ac:dyDescent="0.25">
      <c r="A111" s="10">
        <f t="shared" si="3"/>
        <v>42840</v>
      </c>
      <c r="B111" s="371" t="s">
        <v>819</v>
      </c>
      <c r="C111" s="106">
        <f t="shared" si="5"/>
        <v>5961</v>
      </c>
      <c r="D111" s="66">
        <v>16.3</v>
      </c>
      <c r="E111" s="238">
        <v>296</v>
      </c>
      <c r="F111" s="396">
        <v>9.6999999999999993</v>
      </c>
      <c r="G111" s="66">
        <v>7.6</v>
      </c>
      <c r="H111" s="66">
        <v>15.8</v>
      </c>
      <c r="J111" s="256">
        <v>10283</v>
      </c>
      <c r="K111" s="256">
        <v>4322</v>
      </c>
    </row>
    <row r="112" spans="1:11" s="1" customFormat="1" ht="15" x14ac:dyDescent="0.25">
      <c r="A112" s="10">
        <f t="shared" si="3"/>
        <v>42841</v>
      </c>
      <c r="B112" s="371" t="s">
        <v>819</v>
      </c>
      <c r="C112" s="106">
        <f t="shared" si="5"/>
        <v>5889</v>
      </c>
      <c r="D112" s="66">
        <v>16.8</v>
      </c>
      <c r="E112" s="238">
        <v>295</v>
      </c>
      <c r="F112" s="396">
        <v>9.4</v>
      </c>
      <c r="G112" s="66">
        <v>7.5</v>
      </c>
      <c r="H112" s="66">
        <v>16.8</v>
      </c>
      <c r="J112" s="256">
        <v>10200</v>
      </c>
      <c r="K112" s="256">
        <v>4311</v>
      </c>
    </row>
    <row r="113" spans="1:11" s="1" customFormat="1" ht="15" x14ac:dyDescent="0.25">
      <c r="A113" s="10">
        <f t="shared" si="3"/>
        <v>42842</v>
      </c>
      <c r="B113" s="371" t="s">
        <v>819</v>
      </c>
      <c r="C113" s="106">
        <f t="shared" si="5"/>
        <v>5762</v>
      </c>
      <c r="D113" s="66">
        <v>16.100000000000001</v>
      </c>
      <c r="E113" s="238">
        <v>299</v>
      </c>
      <c r="F113" s="396">
        <v>8.6</v>
      </c>
      <c r="G113" s="66">
        <v>7.3</v>
      </c>
      <c r="H113" s="66">
        <v>24.6</v>
      </c>
      <c r="J113" s="256">
        <v>10133</v>
      </c>
      <c r="K113" s="256">
        <v>4371</v>
      </c>
    </row>
    <row r="114" spans="1:11" s="1" customFormat="1" ht="15" x14ac:dyDescent="0.25">
      <c r="A114" s="10">
        <f t="shared" si="3"/>
        <v>42843</v>
      </c>
      <c r="B114" s="371" t="s">
        <v>819</v>
      </c>
      <c r="C114" s="106">
        <f t="shared" si="5"/>
        <v>5696</v>
      </c>
      <c r="D114" s="66">
        <v>16.7</v>
      </c>
      <c r="E114" s="238">
        <v>306</v>
      </c>
      <c r="F114" s="396">
        <v>8.6999999999999993</v>
      </c>
      <c r="G114" s="66">
        <v>7.2</v>
      </c>
      <c r="H114" s="356" t="s">
        <v>819</v>
      </c>
      <c r="J114" s="256">
        <v>10085</v>
      </c>
      <c r="K114" s="256">
        <v>4389</v>
      </c>
    </row>
    <row r="115" spans="1:11" s="1" customFormat="1" ht="15" x14ac:dyDescent="0.25">
      <c r="A115" s="10">
        <f t="shared" si="3"/>
        <v>42844</v>
      </c>
      <c r="B115" s="371" t="s">
        <v>819</v>
      </c>
      <c r="C115" s="106">
        <f t="shared" si="5"/>
        <v>5536</v>
      </c>
      <c r="D115" s="66">
        <v>17.899999999999999</v>
      </c>
      <c r="E115" s="238">
        <v>307</v>
      </c>
      <c r="F115" s="396">
        <v>9.1</v>
      </c>
      <c r="G115" s="66">
        <v>7.3</v>
      </c>
      <c r="H115" s="356" t="s">
        <v>819</v>
      </c>
      <c r="J115" s="256">
        <v>9916</v>
      </c>
      <c r="K115" s="256">
        <v>4380</v>
      </c>
    </row>
    <row r="116" spans="1:11" s="1" customFormat="1" ht="15" x14ac:dyDescent="0.25">
      <c r="A116" s="10">
        <f t="shared" si="3"/>
        <v>42845</v>
      </c>
      <c r="B116" s="371" t="s">
        <v>819</v>
      </c>
      <c r="C116" s="106">
        <f t="shared" si="5"/>
        <v>5381</v>
      </c>
      <c r="D116" s="66">
        <v>18.5</v>
      </c>
      <c r="E116" s="238">
        <v>311</v>
      </c>
      <c r="F116" s="396">
        <v>9.1999999999999993</v>
      </c>
      <c r="G116" s="66">
        <v>7.4</v>
      </c>
      <c r="H116" s="356" t="s">
        <v>819</v>
      </c>
      <c r="J116" s="256">
        <v>9788</v>
      </c>
      <c r="K116" s="256">
        <v>4407</v>
      </c>
    </row>
    <row r="117" spans="1:11" s="1" customFormat="1" ht="15" x14ac:dyDescent="0.25">
      <c r="A117" s="10">
        <f t="shared" si="3"/>
        <v>42846</v>
      </c>
      <c r="B117" s="371" t="s">
        <v>819</v>
      </c>
      <c r="C117" s="106">
        <f t="shared" si="5"/>
        <v>5218</v>
      </c>
      <c r="D117" s="66">
        <v>18.3</v>
      </c>
      <c r="E117" s="238">
        <v>325</v>
      </c>
      <c r="F117" s="396">
        <v>9.1999999999999993</v>
      </c>
      <c r="G117" s="66">
        <v>7.5</v>
      </c>
      <c r="H117" s="356" t="s">
        <v>819</v>
      </c>
      <c r="J117" s="256">
        <v>9812</v>
      </c>
      <c r="K117" s="256">
        <v>4594</v>
      </c>
    </row>
    <row r="118" spans="1:11" s="1" customFormat="1" ht="15" x14ac:dyDescent="0.25">
      <c r="A118" s="10">
        <f t="shared" si="3"/>
        <v>42847</v>
      </c>
      <c r="B118" s="371" t="s">
        <v>819</v>
      </c>
      <c r="C118" s="106">
        <f t="shared" si="5"/>
        <v>5034</v>
      </c>
      <c r="D118" s="66">
        <v>19.100000000000001</v>
      </c>
      <c r="E118" s="238">
        <v>367</v>
      </c>
      <c r="F118" s="396">
        <v>9.3000000000000007</v>
      </c>
      <c r="G118" s="66">
        <v>7.5</v>
      </c>
      <c r="H118" s="356" t="s">
        <v>819</v>
      </c>
      <c r="J118" s="256">
        <v>9754</v>
      </c>
      <c r="K118" s="256">
        <v>4720</v>
      </c>
    </row>
    <row r="119" spans="1:11" s="1" customFormat="1" ht="15" x14ac:dyDescent="0.25">
      <c r="A119" s="10">
        <f t="shared" si="3"/>
        <v>42848</v>
      </c>
      <c r="B119" s="371" t="s">
        <v>819</v>
      </c>
      <c r="C119" s="106">
        <f t="shared" si="5"/>
        <v>4814</v>
      </c>
      <c r="D119" s="66">
        <v>19.2</v>
      </c>
      <c r="E119" s="238">
        <v>333</v>
      </c>
      <c r="F119" s="396">
        <v>9.1</v>
      </c>
      <c r="G119" s="66">
        <v>7.4</v>
      </c>
      <c r="H119" s="356" t="s">
        <v>819</v>
      </c>
      <c r="J119" s="256">
        <v>9731</v>
      </c>
      <c r="K119" s="256">
        <v>4917</v>
      </c>
    </row>
    <row r="120" spans="1:11" s="1" customFormat="1" ht="15" x14ac:dyDescent="0.25">
      <c r="A120" s="10">
        <f t="shared" si="3"/>
        <v>42849</v>
      </c>
      <c r="B120" s="371" t="s">
        <v>819</v>
      </c>
      <c r="C120" s="106">
        <f t="shared" si="5"/>
        <v>4824</v>
      </c>
      <c r="D120" s="66">
        <v>19.3</v>
      </c>
      <c r="E120" s="238">
        <v>313</v>
      </c>
      <c r="F120" s="396">
        <v>8.9</v>
      </c>
      <c r="G120" s="66">
        <v>7.4</v>
      </c>
      <c r="H120" s="66">
        <v>15.4</v>
      </c>
      <c r="J120" s="256">
        <v>9750</v>
      </c>
      <c r="K120" s="256">
        <v>4926</v>
      </c>
    </row>
    <row r="121" spans="1:11" s="1" customFormat="1" ht="15" x14ac:dyDescent="0.25">
      <c r="A121" s="10">
        <f t="shared" si="3"/>
        <v>42850</v>
      </c>
      <c r="B121" s="371" t="s">
        <v>819</v>
      </c>
      <c r="C121" s="106">
        <f t="shared" si="5"/>
        <v>4959</v>
      </c>
      <c r="D121" s="66">
        <v>18.600000000000001</v>
      </c>
      <c r="E121" s="238">
        <v>287</v>
      </c>
      <c r="F121" s="396">
        <v>8.6</v>
      </c>
      <c r="G121" s="66">
        <v>7.3</v>
      </c>
      <c r="H121" s="66">
        <v>16.8</v>
      </c>
      <c r="J121" s="256">
        <v>9905</v>
      </c>
      <c r="K121" s="256">
        <v>4946</v>
      </c>
    </row>
    <row r="122" spans="1:11" s="1" customFormat="1" ht="15" x14ac:dyDescent="0.25">
      <c r="A122" s="10">
        <f t="shared" si="3"/>
        <v>42851</v>
      </c>
      <c r="B122" s="371" t="s">
        <v>819</v>
      </c>
      <c r="C122" s="106">
        <f t="shared" si="5"/>
        <v>5066</v>
      </c>
      <c r="D122" s="66">
        <v>18.399999999999999</v>
      </c>
      <c r="E122" s="238">
        <v>265</v>
      </c>
      <c r="F122" s="396">
        <v>8.3000000000000007</v>
      </c>
      <c r="G122" s="66">
        <v>7.2</v>
      </c>
      <c r="H122" s="66">
        <v>17.3</v>
      </c>
      <c r="J122" s="256">
        <v>10074</v>
      </c>
      <c r="K122" s="256">
        <v>5008</v>
      </c>
    </row>
    <row r="123" spans="1:11" s="1" customFormat="1" ht="15" x14ac:dyDescent="0.25">
      <c r="A123" s="10">
        <f t="shared" si="3"/>
        <v>42852</v>
      </c>
      <c r="B123" s="371" t="s">
        <v>819</v>
      </c>
      <c r="C123" s="106">
        <f t="shared" si="5"/>
        <v>4950</v>
      </c>
      <c r="D123" s="66">
        <v>18.8</v>
      </c>
      <c r="E123" s="238">
        <v>267</v>
      </c>
      <c r="F123" s="396">
        <v>8.4</v>
      </c>
      <c r="G123" s="66">
        <v>7.1</v>
      </c>
      <c r="H123" s="66">
        <v>17.8</v>
      </c>
      <c r="J123" s="256">
        <v>10139</v>
      </c>
      <c r="K123" s="256">
        <v>5189</v>
      </c>
    </row>
    <row r="124" spans="1:11" s="1" customFormat="1" ht="15" x14ac:dyDescent="0.25">
      <c r="A124" s="10">
        <f t="shared" si="3"/>
        <v>42853</v>
      </c>
      <c r="B124" s="371" t="s">
        <v>819</v>
      </c>
      <c r="C124" s="106">
        <f t="shared" si="5"/>
        <v>4924</v>
      </c>
      <c r="D124" s="66">
        <v>17.899999999999999</v>
      </c>
      <c r="E124" s="238">
        <v>244</v>
      </c>
      <c r="F124" s="396">
        <v>8.6999999999999993</v>
      </c>
      <c r="G124" s="66">
        <v>7.2</v>
      </c>
      <c r="H124" s="66">
        <v>30.5</v>
      </c>
      <c r="J124" s="256">
        <v>10066</v>
      </c>
      <c r="K124" s="256">
        <v>5142</v>
      </c>
    </row>
    <row r="125" spans="1:11" s="1" customFormat="1" ht="15" x14ac:dyDescent="0.25">
      <c r="A125" s="10">
        <f t="shared" si="3"/>
        <v>42854</v>
      </c>
      <c r="B125" s="371" t="s">
        <v>819</v>
      </c>
      <c r="C125" s="106">
        <f t="shared" si="5"/>
        <v>4863</v>
      </c>
      <c r="D125" s="66">
        <v>16.600000000000001</v>
      </c>
      <c r="E125" s="238">
        <v>228</v>
      </c>
      <c r="F125" s="396">
        <v>9</v>
      </c>
      <c r="G125" s="66">
        <v>7.2</v>
      </c>
      <c r="H125" s="66">
        <v>29.3</v>
      </c>
      <c r="J125" s="256">
        <v>10083</v>
      </c>
      <c r="K125" s="256">
        <v>5220</v>
      </c>
    </row>
    <row r="126" spans="1:11" s="1" customFormat="1" ht="15" x14ac:dyDescent="0.25">
      <c r="A126" s="10">
        <f t="shared" si="3"/>
        <v>42855</v>
      </c>
      <c r="B126" s="371" t="s">
        <v>819</v>
      </c>
      <c r="C126" s="106">
        <f t="shared" si="5"/>
        <v>4803</v>
      </c>
      <c r="D126" s="66">
        <v>18.7</v>
      </c>
      <c r="E126" s="238">
        <v>251</v>
      </c>
      <c r="F126" s="396">
        <v>9</v>
      </c>
      <c r="G126" s="66">
        <v>7.2</v>
      </c>
      <c r="H126" s="174">
        <v>20.6</v>
      </c>
      <c r="J126" s="256">
        <v>10063</v>
      </c>
      <c r="K126" s="256">
        <v>5260</v>
      </c>
    </row>
    <row r="127" spans="1:11" s="1" customFormat="1" ht="15" x14ac:dyDescent="0.25">
      <c r="A127" s="10">
        <f t="shared" si="3"/>
        <v>42856</v>
      </c>
      <c r="B127" s="371" t="s">
        <v>819</v>
      </c>
      <c r="C127" s="106">
        <f t="shared" si="5"/>
        <v>4733</v>
      </c>
      <c r="D127" s="66">
        <v>20</v>
      </c>
      <c r="E127" s="238">
        <v>252</v>
      </c>
      <c r="F127" s="396">
        <v>8.6</v>
      </c>
      <c r="G127" s="66">
        <v>7.2</v>
      </c>
      <c r="H127" s="66">
        <v>18</v>
      </c>
      <c r="J127" s="256">
        <v>9959</v>
      </c>
      <c r="K127" s="256">
        <v>5226</v>
      </c>
    </row>
    <row r="128" spans="1:11" s="1" customFormat="1" ht="15" x14ac:dyDescent="0.25">
      <c r="A128" s="10">
        <f t="shared" si="3"/>
        <v>42857</v>
      </c>
      <c r="B128" s="371" t="s">
        <v>819</v>
      </c>
      <c r="C128" s="106">
        <f t="shared" si="5"/>
        <v>4692</v>
      </c>
      <c r="D128" s="66">
        <v>21</v>
      </c>
      <c r="E128" s="238">
        <v>250</v>
      </c>
      <c r="F128" s="396">
        <v>8.4</v>
      </c>
      <c r="G128" s="66">
        <v>7.3</v>
      </c>
      <c r="H128" s="66">
        <v>17</v>
      </c>
      <c r="J128" s="256">
        <v>9866</v>
      </c>
      <c r="K128" s="256">
        <v>5174</v>
      </c>
    </row>
    <row r="129" spans="1:11" s="1" customFormat="1" ht="15" x14ac:dyDescent="0.25">
      <c r="A129" s="10">
        <f t="shared" si="3"/>
        <v>42858</v>
      </c>
      <c r="B129" s="371" t="s">
        <v>819</v>
      </c>
      <c r="C129" s="106">
        <f t="shared" si="5"/>
        <v>4654</v>
      </c>
      <c r="D129" s="66">
        <v>22.9</v>
      </c>
      <c r="E129" s="238">
        <v>257</v>
      </c>
      <c r="F129" s="396">
        <v>8</v>
      </c>
      <c r="G129" s="66">
        <v>7.2</v>
      </c>
      <c r="H129" s="66">
        <v>15.3</v>
      </c>
      <c r="J129" s="256">
        <v>9771</v>
      </c>
      <c r="K129" s="256">
        <v>5117</v>
      </c>
    </row>
    <row r="130" spans="1:11" s="1" customFormat="1" ht="15" x14ac:dyDescent="0.25">
      <c r="A130" s="10">
        <f t="shared" si="3"/>
        <v>42859</v>
      </c>
      <c r="B130" s="371" t="s">
        <v>819</v>
      </c>
      <c r="C130" s="106">
        <f t="shared" si="5"/>
        <v>4350</v>
      </c>
      <c r="D130" s="66">
        <v>24.7</v>
      </c>
      <c r="E130" s="238">
        <v>248</v>
      </c>
      <c r="F130" s="396">
        <v>7.3</v>
      </c>
      <c r="G130" s="66">
        <v>7.1</v>
      </c>
      <c r="H130" s="66">
        <v>13.8</v>
      </c>
      <c r="J130" s="256">
        <v>9431</v>
      </c>
      <c r="K130" s="256">
        <v>5081</v>
      </c>
    </row>
    <row r="131" spans="1:11" s="1" customFormat="1" ht="15" x14ac:dyDescent="0.25">
      <c r="A131" s="10">
        <f t="shared" si="3"/>
        <v>42860</v>
      </c>
      <c r="B131" s="371" t="s">
        <v>819</v>
      </c>
      <c r="C131" s="106">
        <f t="shared" si="5"/>
        <v>3927</v>
      </c>
      <c r="D131" s="66">
        <v>24.1</v>
      </c>
      <c r="E131" s="238">
        <v>233</v>
      </c>
      <c r="F131" s="396">
        <v>6.8</v>
      </c>
      <c r="G131" s="66">
        <v>7</v>
      </c>
      <c r="H131" s="66">
        <v>15.2</v>
      </c>
      <c r="J131" s="256">
        <v>9022</v>
      </c>
      <c r="K131" s="256">
        <v>5095</v>
      </c>
    </row>
    <row r="132" spans="1:11" s="1" customFormat="1" ht="15" x14ac:dyDescent="0.25">
      <c r="A132" s="10">
        <f t="shared" si="3"/>
        <v>42861</v>
      </c>
      <c r="B132" s="371" t="s">
        <v>819</v>
      </c>
      <c r="C132" s="106">
        <f t="shared" si="5"/>
        <v>3625</v>
      </c>
      <c r="D132" s="66">
        <v>21.9</v>
      </c>
      <c r="E132" s="238">
        <v>227</v>
      </c>
      <c r="F132" s="396">
        <v>7.1</v>
      </c>
      <c r="G132" s="66">
        <v>7</v>
      </c>
      <c r="H132" s="66">
        <v>17.8</v>
      </c>
      <c r="J132" s="256">
        <v>8603</v>
      </c>
      <c r="K132" s="256">
        <v>4978</v>
      </c>
    </row>
    <row r="133" spans="1:11" s="1" customFormat="1" ht="15" x14ac:dyDescent="0.25">
      <c r="A133" s="10">
        <f t="shared" si="3"/>
        <v>42862</v>
      </c>
      <c r="B133" s="371" t="s">
        <v>819</v>
      </c>
      <c r="C133" s="106">
        <f t="shared" si="5"/>
        <v>3286</v>
      </c>
      <c r="D133" s="66">
        <v>20.7</v>
      </c>
      <c r="E133" s="238">
        <v>220</v>
      </c>
      <c r="F133" s="396">
        <v>7.4</v>
      </c>
      <c r="G133" s="66">
        <v>7</v>
      </c>
      <c r="H133" s="66">
        <v>19.7</v>
      </c>
      <c r="J133" s="256">
        <v>8135</v>
      </c>
      <c r="K133" s="256">
        <v>4849</v>
      </c>
    </row>
    <row r="134" spans="1:11" s="1" customFormat="1" ht="15" x14ac:dyDescent="0.25">
      <c r="A134" s="10">
        <f t="shared" si="3"/>
        <v>42863</v>
      </c>
      <c r="B134" s="371" t="s">
        <v>819</v>
      </c>
      <c r="C134" s="106">
        <f t="shared" si="5"/>
        <v>3014</v>
      </c>
      <c r="D134" s="66">
        <v>20.3</v>
      </c>
      <c r="E134" s="238">
        <v>216</v>
      </c>
      <c r="F134" s="396">
        <v>7.7</v>
      </c>
      <c r="G134" s="66">
        <v>7</v>
      </c>
      <c r="H134" s="66">
        <v>20.3</v>
      </c>
      <c r="J134" s="256">
        <v>7804</v>
      </c>
      <c r="K134" s="256">
        <v>4790</v>
      </c>
    </row>
    <row r="135" spans="1:11" s="1" customFormat="1" ht="15" x14ac:dyDescent="0.25">
      <c r="A135" s="10">
        <f t="shared" si="3"/>
        <v>42864</v>
      </c>
      <c r="B135" s="371" t="s">
        <v>819</v>
      </c>
      <c r="C135" s="106">
        <f t="shared" si="5"/>
        <v>2928</v>
      </c>
      <c r="D135" s="66">
        <v>20.8</v>
      </c>
      <c r="E135" s="238">
        <v>220</v>
      </c>
      <c r="F135" s="396">
        <v>7.8</v>
      </c>
      <c r="G135" s="66">
        <v>7</v>
      </c>
      <c r="H135" s="66">
        <v>20.9</v>
      </c>
      <c r="J135" s="256">
        <v>7681</v>
      </c>
      <c r="K135" s="256">
        <v>4753</v>
      </c>
    </row>
    <row r="136" spans="1:11" s="1" customFormat="1" ht="15" x14ac:dyDescent="0.25">
      <c r="A136" s="10">
        <f t="shared" si="3"/>
        <v>42865</v>
      </c>
      <c r="B136" s="371" t="s">
        <v>819</v>
      </c>
      <c r="C136" s="106">
        <f t="shared" si="5"/>
        <v>3106</v>
      </c>
      <c r="D136" s="66">
        <v>21.1</v>
      </c>
      <c r="E136" s="238">
        <v>210</v>
      </c>
      <c r="F136" s="396">
        <v>7.8</v>
      </c>
      <c r="G136" s="66">
        <v>7.1</v>
      </c>
      <c r="H136" s="66">
        <v>22.4</v>
      </c>
      <c r="J136" s="256">
        <v>7650</v>
      </c>
      <c r="K136" s="256">
        <v>4544</v>
      </c>
    </row>
    <row r="137" spans="1:11" s="1" customFormat="1" ht="15" x14ac:dyDescent="0.25">
      <c r="A137" s="10">
        <f t="shared" ref="A137:A200" si="6">+A136+1</f>
        <v>42866</v>
      </c>
      <c r="B137" s="371" t="s">
        <v>819</v>
      </c>
      <c r="C137" s="106">
        <f t="shared" ref="C137:C154" si="7">J137-K137</f>
        <v>3202</v>
      </c>
      <c r="D137" s="66">
        <v>21.2</v>
      </c>
      <c r="E137" s="238">
        <v>213</v>
      </c>
      <c r="F137" s="396">
        <v>7.7</v>
      </c>
      <c r="G137" s="66">
        <v>7.1</v>
      </c>
      <c r="H137" s="66">
        <v>25</v>
      </c>
      <c r="J137" s="256">
        <v>7283</v>
      </c>
      <c r="K137" s="256">
        <v>4081</v>
      </c>
    </row>
    <row r="138" spans="1:11" s="1" customFormat="1" ht="15" x14ac:dyDescent="0.25">
      <c r="A138" s="10">
        <f t="shared" si="6"/>
        <v>42867</v>
      </c>
      <c r="B138" s="371" t="s">
        <v>819</v>
      </c>
      <c r="C138" s="106">
        <f t="shared" si="7"/>
        <v>2529</v>
      </c>
      <c r="D138" s="66">
        <v>20</v>
      </c>
      <c r="E138" s="238">
        <v>198</v>
      </c>
      <c r="F138" s="396">
        <v>8</v>
      </c>
      <c r="G138" s="66">
        <v>7.1</v>
      </c>
      <c r="H138" s="66">
        <v>28</v>
      </c>
      <c r="J138" s="256">
        <v>6538</v>
      </c>
      <c r="K138" s="256">
        <v>4009</v>
      </c>
    </row>
    <row r="139" spans="1:11" s="1" customFormat="1" ht="15" x14ac:dyDescent="0.25">
      <c r="A139" s="10">
        <f t="shared" si="6"/>
        <v>42868</v>
      </c>
      <c r="B139" s="371" t="s">
        <v>819</v>
      </c>
      <c r="C139" s="106">
        <f t="shared" si="7"/>
        <v>2404</v>
      </c>
      <c r="D139" s="66">
        <v>19.100000000000001</v>
      </c>
      <c r="E139" s="238">
        <v>189</v>
      </c>
      <c r="F139" s="396">
        <v>8.1</v>
      </c>
      <c r="G139" s="66">
        <v>7.2</v>
      </c>
      <c r="H139" s="66">
        <v>28.8</v>
      </c>
      <c r="J139" s="256">
        <v>6440</v>
      </c>
      <c r="K139" s="256">
        <v>4036</v>
      </c>
    </row>
    <row r="140" spans="1:11" s="1" customFormat="1" ht="15" x14ac:dyDescent="0.25">
      <c r="A140" s="10">
        <f t="shared" si="6"/>
        <v>42869</v>
      </c>
      <c r="B140" s="371" t="s">
        <v>819</v>
      </c>
      <c r="C140" s="106">
        <f t="shared" si="7"/>
        <v>2209</v>
      </c>
      <c r="D140" s="66">
        <v>19</v>
      </c>
      <c r="E140" s="238">
        <v>199</v>
      </c>
      <c r="F140" s="396">
        <v>8.1</v>
      </c>
      <c r="G140" s="66">
        <v>7.1</v>
      </c>
      <c r="H140" s="174">
        <v>27.6</v>
      </c>
      <c r="J140" s="256">
        <v>6245</v>
      </c>
      <c r="K140" s="256">
        <v>4036</v>
      </c>
    </row>
    <row r="141" spans="1:11" s="1" customFormat="1" ht="15" x14ac:dyDescent="0.25">
      <c r="A141" s="10">
        <f t="shared" si="6"/>
        <v>42870</v>
      </c>
      <c r="B141" s="371" t="s">
        <v>819</v>
      </c>
      <c r="C141" s="106">
        <f t="shared" si="7"/>
        <v>2570</v>
      </c>
      <c r="D141" s="66">
        <v>19.100000000000001</v>
      </c>
      <c r="E141" s="238">
        <v>223</v>
      </c>
      <c r="F141" s="396">
        <v>8.1</v>
      </c>
      <c r="G141" s="66">
        <v>7.1</v>
      </c>
      <c r="H141" s="66">
        <v>27.9</v>
      </c>
      <c r="J141" s="256">
        <v>6594</v>
      </c>
      <c r="K141" s="256">
        <v>4024</v>
      </c>
    </row>
    <row r="142" spans="1:11" s="1" customFormat="1" ht="15" x14ac:dyDescent="0.25">
      <c r="A142" s="10">
        <f t="shared" si="6"/>
        <v>42871</v>
      </c>
      <c r="B142" s="371" t="s">
        <v>819</v>
      </c>
      <c r="C142" s="106">
        <f t="shared" si="7"/>
        <v>2703</v>
      </c>
      <c r="D142" s="66">
        <v>18.7</v>
      </c>
      <c r="E142" s="238">
        <v>236</v>
      </c>
      <c r="F142" s="396">
        <v>8</v>
      </c>
      <c r="G142" s="66">
        <v>7.1</v>
      </c>
      <c r="H142" s="356" t="s">
        <v>819</v>
      </c>
      <c r="J142" s="256">
        <v>6558</v>
      </c>
      <c r="K142" s="256">
        <v>3855</v>
      </c>
    </row>
    <row r="143" spans="1:11" s="1" customFormat="1" ht="15" x14ac:dyDescent="0.25">
      <c r="A143" s="10">
        <f t="shared" si="6"/>
        <v>42872</v>
      </c>
      <c r="B143" s="371" t="s">
        <v>819</v>
      </c>
      <c r="C143" s="106">
        <f t="shared" si="7"/>
        <v>2824</v>
      </c>
      <c r="D143" s="66">
        <v>18.7</v>
      </c>
      <c r="E143" s="238">
        <v>233</v>
      </c>
      <c r="F143" s="396">
        <v>8</v>
      </c>
      <c r="G143" s="66">
        <v>7.2</v>
      </c>
      <c r="H143" s="356" t="s">
        <v>819</v>
      </c>
      <c r="J143" s="256">
        <v>6428</v>
      </c>
      <c r="K143" s="256">
        <v>3604</v>
      </c>
    </row>
    <row r="144" spans="1:11" s="1" customFormat="1" ht="15" x14ac:dyDescent="0.25">
      <c r="A144" s="10">
        <f t="shared" si="6"/>
        <v>42873</v>
      </c>
      <c r="B144" s="371" t="s">
        <v>819</v>
      </c>
      <c r="C144" s="106">
        <f t="shared" si="7"/>
        <v>3160</v>
      </c>
      <c r="D144" s="66">
        <v>19.2</v>
      </c>
      <c r="E144" s="238">
        <v>221</v>
      </c>
      <c r="F144" s="396">
        <v>7.9</v>
      </c>
      <c r="G144" s="66">
        <v>7.1</v>
      </c>
      <c r="H144" s="66">
        <v>30.8</v>
      </c>
      <c r="J144" s="256">
        <v>6070</v>
      </c>
      <c r="K144" s="256">
        <v>2910</v>
      </c>
    </row>
    <row r="145" spans="1:11" s="1" customFormat="1" ht="15" x14ac:dyDescent="0.25">
      <c r="A145" s="10">
        <f t="shared" si="6"/>
        <v>42874</v>
      </c>
      <c r="B145" s="371" t="s">
        <v>819</v>
      </c>
      <c r="C145" s="106">
        <f t="shared" si="7"/>
        <v>2929</v>
      </c>
      <c r="D145" s="66">
        <v>20.399999999999999</v>
      </c>
      <c r="E145" s="238">
        <v>246</v>
      </c>
      <c r="F145" s="396">
        <v>7.5</v>
      </c>
      <c r="G145" s="66">
        <v>7.1</v>
      </c>
      <c r="H145" s="66">
        <v>37.1</v>
      </c>
      <c r="J145" s="256">
        <v>5056</v>
      </c>
      <c r="K145" s="256">
        <v>2127</v>
      </c>
    </row>
    <row r="146" spans="1:11" s="1" customFormat="1" ht="15" x14ac:dyDescent="0.25">
      <c r="A146" s="10">
        <f t="shared" si="6"/>
        <v>42875</v>
      </c>
      <c r="B146" s="371" t="s">
        <v>819</v>
      </c>
      <c r="C146" s="106">
        <f t="shared" si="7"/>
        <v>2403</v>
      </c>
      <c r="D146" s="66">
        <v>21.9</v>
      </c>
      <c r="E146" s="238">
        <v>319</v>
      </c>
      <c r="F146" s="396">
        <v>7</v>
      </c>
      <c r="G146" s="66">
        <v>7.1</v>
      </c>
      <c r="H146" s="66">
        <v>36.799999999999997</v>
      </c>
      <c r="J146" s="256">
        <v>4385</v>
      </c>
      <c r="K146" s="256">
        <v>1982</v>
      </c>
    </row>
    <row r="147" spans="1:11" s="1" customFormat="1" ht="15" x14ac:dyDescent="0.25">
      <c r="A147" s="10">
        <f t="shared" si="6"/>
        <v>42876</v>
      </c>
      <c r="B147" s="371" t="s">
        <v>819</v>
      </c>
      <c r="C147" s="106">
        <f t="shared" si="7"/>
        <v>1892</v>
      </c>
      <c r="D147" s="66">
        <v>23.2</v>
      </c>
      <c r="E147" s="238">
        <v>346</v>
      </c>
      <c r="F147" s="396">
        <v>6.6</v>
      </c>
      <c r="G147" s="66">
        <v>7.1</v>
      </c>
      <c r="H147" s="174">
        <v>38</v>
      </c>
      <c r="J147" s="256">
        <v>3832</v>
      </c>
      <c r="K147" s="256">
        <v>1940</v>
      </c>
    </row>
    <row r="148" spans="1:11" s="1" customFormat="1" ht="15" x14ac:dyDescent="0.25">
      <c r="A148" s="10">
        <f t="shared" si="6"/>
        <v>42877</v>
      </c>
      <c r="B148" s="371" t="s">
        <v>819</v>
      </c>
      <c r="C148" s="106">
        <f t="shared" si="7"/>
        <v>1585</v>
      </c>
      <c r="D148" s="66">
        <v>24.3</v>
      </c>
      <c r="E148" s="238">
        <v>369</v>
      </c>
      <c r="F148" s="396">
        <v>6.4</v>
      </c>
      <c r="G148" s="66">
        <v>7.1</v>
      </c>
      <c r="H148" s="66">
        <v>39.799999999999997</v>
      </c>
      <c r="J148" s="256">
        <v>3515</v>
      </c>
      <c r="K148" s="256">
        <v>1930</v>
      </c>
    </row>
    <row r="149" spans="1:11" s="1" customFormat="1" ht="15" x14ac:dyDescent="0.25">
      <c r="A149" s="10">
        <f t="shared" si="6"/>
        <v>42878</v>
      </c>
      <c r="B149" s="371" t="s">
        <v>819</v>
      </c>
      <c r="C149" s="106">
        <f t="shared" si="7"/>
        <v>1385</v>
      </c>
      <c r="D149" s="66">
        <v>25</v>
      </c>
      <c r="E149" s="238">
        <v>381</v>
      </c>
      <c r="F149" s="396">
        <v>6.4</v>
      </c>
      <c r="G149" s="66">
        <v>7.1</v>
      </c>
      <c r="H149" s="66">
        <v>45.6</v>
      </c>
      <c r="J149" s="256">
        <v>3245</v>
      </c>
      <c r="K149" s="256">
        <v>1860</v>
      </c>
    </row>
    <row r="150" spans="1:11" s="1" customFormat="1" ht="15" x14ac:dyDescent="0.25">
      <c r="A150" s="10">
        <f t="shared" si="6"/>
        <v>42879</v>
      </c>
      <c r="B150" s="371" t="s">
        <v>819</v>
      </c>
      <c r="C150" s="106">
        <f t="shared" si="7"/>
        <v>1254</v>
      </c>
      <c r="D150" s="66">
        <v>25.1</v>
      </c>
      <c r="E150" s="238">
        <v>378</v>
      </c>
      <c r="F150" s="396">
        <v>6.5</v>
      </c>
      <c r="G150" s="66">
        <v>7.1</v>
      </c>
      <c r="H150" s="66">
        <v>44.3</v>
      </c>
      <c r="J150" s="256">
        <v>3062</v>
      </c>
      <c r="K150" s="256">
        <v>1808</v>
      </c>
    </row>
    <row r="151" spans="1:11" s="1" customFormat="1" ht="15" x14ac:dyDescent="0.25">
      <c r="A151" s="10">
        <f t="shared" si="6"/>
        <v>42880</v>
      </c>
      <c r="B151" s="371" t="s">
        <v>819</v>
      </c>
      <c r="C151" s="106">
        <f t="shared" si="7"/>
        <v>1252</v>
      </c>
      <c r="D151" s="66">
        <v>23.9</v>
      </c>
      <c r="E151" s="238">
        <v>351</v>
      </c>
      <c r="F151" s="396">
        <v>6.6</v>
      </c>
      <c r="G151" s="66">
        <v>7.2</v>
      </c>
      <c r="H151" s="66">
        <v>38</v>
      </c>
      <c r="J151" s="256">
        <v>3081</v>
      </c>
      <c r="K151" s="256">
        <v>1829</v>
      </c>
    </row>
    <row r="152" spans="1:11" s="1" customFormat="1" ht="15" x14ac:dyDescent="0.25">
      <c r="A152" s="10">
        <f t="shared" si="6"/>
        <v>42881</v>
      </c>
      <c r="B152" s="371" t="s">
        <v>819</v>
      </c>
      <c r="C152" s="106">
        <f t="shared" si="7"/>
        <v>1238</v>
      </c>
      <c r="D152" s="66">
        <v>22</v>
      </c>
      <c r="E152" s="238">
        <v>366</v>
      </c>
      <c r="F152" s="396">
        <v>6.8</v>
      </c>
      <c r="G152" s="66">
        <v>7.2</v>
      </c>
      <c r="H152" s="66">
        <v>33.6</v>
      </c>
      <c r="J152" s="256">
        <v>3195</v>
      </c>
      <c r="K152" s="256">
        <v>1957</v>
      </c>
    </row>
    <row r="153" spans="1:11" s="1" customFormat="1" ht="15" x14ac:dyDescent="0.25">
      <c r="A153" s="10">
        <f t="shared" si="6"/>
        <v>42882</v>
      </c>
      <c r="B153" s="371" t="s">
        <v>819</v>
      </c>
      <c r="C153" s="106">
        <f t="shared" si="7"/>
        <v>1139</v>
      </c>
      <c r="D153" s="66">
        <v>21.3</v>
      </c>
      <c r="E153" s="238">
        <v>397</v>
      </c>
      <c r="F153" s="396">
        <v>7.2</v>
      </c>
      <c r="G153" s="66">
        <v>7.2</v>
      </c>
      <c r="H153" s="66">
        <v>29.4</v>
      </c>
      <c r="J153" s="256">
        <v>3000</v>
      </c>
      <c r="K153" s="256">
        <v>1861</v>
      </c>
    </row>
    <row r="154" spans="1:11" s="1" customFormat="1" ht="15" x14ac:dyDescent="0.25">
      <c r="A154" s="10">
        <f t="shared" si="6"/>
        <v>42883</v>
      </c>
      <c r="B154" s="371" t="s">
        <v>819</v>
      </c>
      <c r="C154" s="106">
        <f t="shared" si="7"/>
        <v>1044</v>
      </c>
      <c r="D154" s="66">
        <v>21.5</v>
      </c>
      <c r="E154" s="238">
        <v>421</v>
      </c>
      <c r="F154" s="396">
        <v>7.3</v>
      </c>
      <c r="G154" s="66">
        <v>7.2</v>
      </c>
      <c r="H154" s="66">
        <v>28</v>
      </c>
      <c r="J154" s="256">
        <v>2776</v>
      </c>
      <c r="K154" s="256">
        <v>1732</v>
      </c>
    </row>
    <row r="155" spans="1:11" s="1" customFormat="1" ht="15" x14ac:dyDescent="0.25">
      <c r="A155" s="10">
        <f t="shared" si="6"/>
        <v>42884</v>
      </c>
      <c r="B155" s="393">
        <v>2320</v>
      </c>
      <c r="C155" s="110"/>
      <c r="D155" s="66">
        <v>22.4</v>
      </c>
      <c r="E155" s="238">
        <v>455</v>
      </c>
      <c r="F155" s="396">
        <v>7</v>
      </c>
      <c r="G155" s="66">
        <v>7.2</v>
      </c>
      <c r="H155" s="66">
        <v>30.3</v>
      </c>
      <c r="J155" s="256">
        <v>2491</v>
      </c>
      <c r="K155" s="256">
        <v>1518</v>
      </c>
    </row>
    <row r="156" spans="1:11" s="1" customFormat="1" ht="15" x14ac:dyDescent="0.25">
      <c r="A156" s="10">
        <f t="shared" si="6"/>
        <v>42885</v>
      </c>
      <c r="B156" s="393">
        <v>2310</v>
      </c>
      <c r="C156" s="110"/>
      <c r="D156" s="66">
        <v>22.7</v>
      </c>
      <c r="E156" s="238">
        <v>365</v>
      </c>
      <c r="F156" s="396">
        <v>7</v>
      </c>
      <c r="G156" s="66">
        <v>7.2</v>
      </c>
      <c r="H156" s="66">
        <v>28.6</v>
      </c>
      <c r="J156" s="256">
        <v>2493</v>
      </c>
      <c r="K156" s="256">
        <v>1459</v>
      </c>
    </row>
    <row r="157" spans="1:11" s="1" customFormat="1" ht="15" x14ac:dyDescent="0.25">
      <c r="A157" s="10">
        <f t="shared" si="6"/>
        <v>42886</v>
      </c>
      <c r="B157" s="371" t="s">
        <v>819</v>
      </c>
      <c r="C157" s="106">
        <f t="shared" ref="C157:C197" si="8">J157-K157</f>
        <v>1551</v>
      </c>
      <c r="D157" s="66">
        <v>23.3</v>
      </c>
      <c r="E157" s="238">
        <v>215</v>
      </c>
      <c r="F157" s="396">
        <v>7</v>
      </c>
      <c r="G157" s="66">
        <v>7.2</v>
      </c>
      <c r="H157" s="66">
        <v>21.6</v>
      </c>
      <c r="J157" s="256">
        <v>2797</v>
      </c>
      <c r="K157" s="256">
        <v>1246</v>
      </c>
    </row>
    <row r="158" spans="1:11" s="1" customFormat="1" ht="15" x14ac:dyDescent="0.25">
      <c r="A158" s="10">
        <f t="shared" si="6"/>
        <v>42887</v>
      </c>
      <c r="B158" s="371" t="s">
        <v>819</v>
      </c>
      <c r="C158" s="106">
        <f t="shared" si="8"/>
        <v>2215</v>
      </c>
      <c r="D158" s="66">
        <v>23.2</v>
      </c>
      <c r="E158" s="238">
        <v>195</v>
      </c>
      <c r="F158" s="396">
        <v>7.2</v>
      </c>
      <c r="G158" s="66">
        <v>7.1</v>
      </c>
      <c r="H158" s="66">
        <v>19</v>
      </c>
      <c r="J158" s="256">
        <v>3062</v>
      </c>
      <c r="K158" s="256">
        <v>847</v>
      </c>
    </row>
    <row r="159" spans="1:11" s="1" customFormat="1" ht="15" x14ac:dyDescent="0.25">
      <c r="A159" s="10">
        <f t="shared" si="6"/>
        <v>42888</v>
      </c>
      <c r="B159" s="371" t="s">
        <v>819</v>
      </c>
      <c r="C159" s="106">
        <f t="shared" si="8"/>
        <v>2786</v>
      </c>
      <c r="D159" s="66">
        <v>22.8</v>
      </c>
      <c r="E159" s="238">
        <v>161</v>
      </c>
      <c r="F159" s="396">
        <v>7.6</v>
      </c>
      <c r="G159" s="66">
        <v>7</v>
      </c>
      <c r="H159" s="356" t="s">
        <v>819</v>
      </c>
      <c r="J159" s="256">
        <v>3567</v>
      </c>
      <c r="K159" s="256">
        <v>781</v>
      </c>
    </row>
    <row r="160" spans="1:11" s="1" customFormat="1" ht="15" x14ac:dyDescent="0.25">
      <c r="A160" s="10">
        <f t="shared" si="6"/>
        <v>42889</v>
      </c>
      <c r="B160" s="371" t="s">
        <v>819</v>
      </c>
      <c r="C160" s="106">
        <f t="shared" si="8"/>
        <v>3417</v>
      </c>
      <c r="D160" s="66">
        <v>23</v>
      </c>
      <c r="E160" s="238">
        <v>157</v>
      </c>
      <c r="F160" s="396">
        <v>7.9</v>
      </c>
      <c r="G160" s="66">
        <v>7</v>
      </c>
      <c r="H160" s="356" t="s">
        <v>819</v>
      </c>
      <c r="J160" s="256">
        <v>4216</v>
      </c>
      <c r="K160" s="256">
        <v>799</v>
      </c>
    </row>
    <row r="161" spans="1:11" s="1" customFormat="1" ht="15" x14ac:dyDescent="0.25">
      <c r="A161" s="10">
        <f t="shared" si="6"/>
        <v>42890</v>
      </c>
      <c r="B161" s="371" t="s">
        <v>819</v>
      </c>
      <c r="C161" s="106">
        <f t="shared" si="8"/>
        <v>4053</v>
      </c>
      <c r="D161" s="66">
        <v>23.1</v>
      </c>
      <c r="E161" s="392">
        <v>133</v>
      </c>
      <c r="F161" s="396">
        <v>8.1</v>
      </c>
      <c r="G161" s="66">
        <v>7</v>
      </c>
      <c r="H161" s="356" t="s">
        <v>819</v>
      </c>
      <c r="J161" s="256">
        <v>4859</v>
      </c>
      <c r="K161" s="256">
        <v>806</v>
      </c>
    </row>
    <row r="162" spans="1:11" s="1" customFormat="1" ht="15" x14ac:dyDescent="0.25">
      <c r="A162" s="10">
        <f t="shared" si="6"/>
        <v>42891</v>
      </c>
      <c r="B162" s="371" t="s">
        <v>819</v>
      </c>
      <c r="C162" s="106">
        <f t="shared" si="8"/>
        <v>4467</v>
      </c>
      <c r="D162" s="66">
        <v>22.7</v>
      </c>
      <c r="E162" s="392">
        <v>113</v>
      </c>
      <c r="F162" s="396">
        <v>8.1999999999999993</v>
      </c>
      <c r="G162" s="66">
        <v>6.9</v>
      </c>
      <c r="H162" s="356" t="s">
        <v>819</v>
      </c>
      <c r="J162" s="256">
        <v>5330</v>
      </c>
      <c r="K162" s="256">
        <v>863</v>
      </c>
    </row>
    <row r="163" spans="1:11" s="1" customFormat="1" ht="15" x14ac:dyDescent="0.25">
      <c r="A163" s="10">
        <f t="shared" si="6"/>
        <v>42892</v>
      </c>
      <c r="B163" s="371" t="s">
        <v>819</v>
      </c>
      <c r="C163" s="106">
        <f t="shared" si="8"/>
        <v>4787</v>
      </c>
      <c r="D163" s="66">
        <v>23.3</v>
      </c>
      <c r="E163" s="442" t="s">
        <v>819</v>
      </c>
      <c r="F163" s="396">
        <v>8.1999999999999993</v>
      </c>
      <c r="G163" s="66">
        <v>6.9</v>
      </c>
      <c r="H163" s="356" t="s">
        <v>819</v>
      </c>
      <c r="J163" s="256">
        <v>5667</v>
      </c>
      <c r="K163" s="256">
        <v>880</v>
      </c>
    </row>
    <row r="164" spans="1:11" s="1" customFormat="1" ht="15" x14ac:dyDescent="0.25">
      <c r="A164" s="10">
        <f t="shared" si="6"/>
        <v>42893</v>
      </c>
      <c r="B164" s="371" t="s">
        <v>819</v>
      </c>
      <c r="C164" s="106">
        <f t="shared" si="8"/>
        <v>4942</v>
      </c>
      <c r="D164" s="66">
        <v>23</v>
      </c>
      <c r="E164" s="442" t="s">
        <v>819</v>
      </c>
      <c r="F164" s="396">
        <v>8</v>
      </c>
      <c r="G164" s="66">
        <v>6.9</v>
      </c>
      <c r="H164" s="356" t="s">
        <v>819</v>
      </c>
      <c r="J164" s="256">
        <v>5803</v>
      </c>
      <c r="K164" s="256">
        <v>861</v>
      </c>
    </row>
    <row r="165" spans="1:11" s="1" customFormat="1" ht="15" x14ac:dyDescent="0.25">
      <c r="A165" s="10">
        <f t="shared" si="6"/>
        <v>42894</v>
      </c>
      <c r="B165" s="371" t="s">
        <v>819</v>
      </c>
      <c r="C165" s="106">
        <f t="shared" si="8"/>
        <v>4978</v>
      </c>
      <c r="D165" s="66">
        <v>21.2</v>
      </c>
      <c r="E165" s="442" t="s">
        <v>819</v>
      </c>
      <c r="F165" s="396">
        <v>7.8</v>
      </c>
      <c r="G165" s="66">
        <v>6.8</v>
      </c>
      <c r="H165" s="356" t="s">
        <v>819</v>
      </c>
      <c r="J165" s="256">
        <v>5824</v>
      </c>
      <c r="K165" s="256">
        <v>846</v>
      </c>
    </row>
    <row r="166" spans="1:11" s="1" customFormat="1" ht="15" x14ac:dyDescent="0.25">
      <c r="A166" s="10">
        <f t="shared" si="6"/>
        <v>42895</v>
      </c>
      <c r="B166" s="371" t="s">
        <v>819</v>
      </c>
      <c r="C166" s="106">
        <f t="shared" si="8"/>
        <v>5092</v>
      </c>
      <c r="D166" s="66">
        <v>20.9</v>
      </c>
      <c r="E166" s="442" t="s">
        <v>819</v>
      </c>
      <c r="F166" s="396">
        <v>8.1999999999999993</v>
      </c>
      <c r="G166" s="66">
        <v>6.8</v>
      </c>
      <c r="H166" s="356" t="s">
        <v>819</v>
      </c>
      <c r="J166" s="256">
        <v>5938</v>
      </c>
      <c r="K166" s="256">
        <v>846</v>
      </c>
    </row>
    <row r="167" spans="1:11" s="1" customFormat="1" ht="15" x14ac:dyDescent="0.25">
      <c r="A167" s="10">
        <f t="shared" si="6"/>
        <v>42896</v>
      </c>
      <c r="B167" s="371" t="s">
        <v>819</v>
      </c>
      <c r="C167" s="106">
        <f t="shared" si="8"/>
        <v>5114</v>
      </c>
      <c r="D167" s="66">
        <v>20.7</v>
      </c>
      <c r="E167" s="442" t="s">
        <v>819</v>
      </c>
      <c r="F167" s="396">
        <v>8.4</v>
      </c>
      <c r="G167" s="66">
        <v>6.8</v>
      </c>
      <c r="H167" s="356" t="s">
        <v>819</v>
      </c>
      <c r="J167" s="256">
        <v>5961</v>
      </c>
      <c r="K167" s="256">
        <v>847</v>
      </c>
    </row>
    <row r="168" spans="1:11" s="1" customFormat="1" ht="15" x14ac:dyDescent="0.25">
      <c r="A168" s="10">
        <f t="shared" si="6"/>
        <v>42897</v>
      </c>
      <c r="B168" s="371" t="s">
        <v>819</v>
      </c>
      <c r="C168" s="106">
        <f t="shared" si="8"/>
        <v>5052</v>
      </c>
      <c r="D168" s="66">
        <v>20.399999999999999</v>
      </c>
      <c r="E168" s="442" t="s">
        <v>819</v>
      </c>
      <c r="F168" s="396">
        <v>8.5</v>
      </c>
      <c r="G168" s="66">
        <v>6.8</v>
      </c>
      <c r="H168" s="356" t="s">
        <v>819</v>
      </c>
      <c r="J168" s="256">
        <v>5880</v>
      </c>
      <c r="K168" s="256">
        <v>828</v>
      </c>
    </row>
    <row r="169" spans="1:11" s="1" customFormat="1" ht="15" x14ac:dyDescent="0.25">
      <c r="A169" s="10">
        <f t="shared" si="6"/>
        <v>42898</v>
      </c>
      <c r="B169" s="371" t="s">
        <v>819</v>
      </c>
      <c r="C169" s="106">
        <f t="shared" si="8"/>
        <v>5021</v>
      </c>
      <c r="D169" s="66">
        <v>20.100000000000001</v>
      </c>
      <c r="E169" s="442" t="s">
        <v>819</v>
      </c>
      <c r="F169" s="396">
        <v>8.6999999999999993</v>
      </c>
      <c r="G169" s="66">
        <v>6.9</v>
      </c>
      <c r="H169" s="356" t="s">
        <v>819</v>
      </c>
      <c r="J169" s="256">
        <v>5892</v>
      </c>
      <c r="K169" s="256">
        <v>871</v>
      </c>
    </row>
    <row r="170" spans="1:11" s="1" customFormat="1" ht="15" x14ac:dyDescent="0.25">
      <c r="A170" s="10">
        <f t="shared" si="6"/>
        <v>42899</v>
      </c>
      <c r="B170" s="371" t="s">
        <v>819</v>
      </c>
      <c r="C170" s="106">
        <f t="shared" si="8"/>
        <v>5014</v>
      </c>
      <c r="D170" s="66">
        <v>20.6</v>
      </c>
      <c r="E170" s="442" t="s">
        <v>819</v>
      </c>
      <c r="F170" s="396">
        <v>8.8000000000000007</v>
      </c>
      <c r="G170" s="66">
        <v>6.9</v>
      </c>
      <c r="H170" s="356" t="s">
        <v>819</v>
      </c>
      <c r="J170" s="256">
        <v>6003</v>
      </c>
      <c r="K170" s="256">
        <v>989</v>
      </c>
    </row>
    <row r="171" spans="1:11" s="1" customFormat="1" ht="15" x14ac:dyDescent="0.25">
      <c r="A171" s="10">
        <f t="shared" si="6"/>
        <v>42900</v>
      </c>
      <c r="B171" s="371" t="s">
        <v>819</v>
      </c>
      <c r="C171" s="106">
        <f t="shared" si="8"/>
        <v>5088</v>
      </c>
      <c r="D171" s="66">
        <v>21.6</v>
      </c>
      <c r="E171" s="442" t="s">
        <v>819</v>
      </c>
      <c r="F171" s="396">
        <v>8.5</v>
      </c>
      <c r="G171" s="66">
        <v>6.9</v>
      </c>
      <c r="H171" s="356" t="s">
        <v>819</v>
      </c>
      <c r="J171" s="256">
        <v>6413</v>
      </c>
      <c r="K171" s="256">
        <v>1325</v>
      </c>
    </row>
    <row r="172" spans="1:11" s="1" customFormat="1" ht="15" x14ac:dyDescent="0.25">
      <c r="A172" s="10">
        <f t="shared" si="6"/>
        <v>42901</v>
      </c>
      <c r="B172" s="371" t="s">
        <v>819</v>
      </c>
      <c r="C172" s="106">
        <f t="shared" si="8"/>
        <v>5301</v>
      </c>
      <c r="D172" s="66">
        <v>22.6</v>
      </c>
      <c r="E172" s="442" t="s">
        <v>819</v>
      </c>
      <c r="F172" s="396">
        <v>8.3000000000000007</v>
      </c>
      <c r="G172" s="66">
        <v>6.8</v>
      </c>
      <c r="H172" s="356" t="s">
        <v>819</v>
      </c>
      <c r="J172" s="256">
        <v>7260</v>
      </c>
      <c r="K172" s="256">
        <v>1959</v>
      </c>
    </row>
    <row r="173" spans="1:11" s="1" customFormat="1" ht="15" x14ac:dyDescent="0.25">
      <c r="A173" s="10">
        <f t="shared" si="6"/>
        <v>42902</v>
      </c>
      <c r="B173" s="371" t="s">
        <v>819</v>
      </c>
      <c r="C173" s="106">
        <f t="shared" si="8"/>
        <v>6484</v>
      </c>
      <c r="D173" s="66">
        <v>23.7</v>
      </c>
      <c r="E173" s="442" t="s">
        <v>819</v>
      </c>
      <c r="F173" s="396">
        <v>8</v>
      </c>
      <c r="G173" s="66">
        <v>6.7</v>
      </c>
      <c r="H173" s="356" t="s">
        <v>819</v>
      </c>
      <c r="J173" s="256">
        <v>8570</v>
      </c>
      <c r="K173" s="256">
        <v>2086</v>
      </c>
    </row>
    <row r="174" spans="1:11" s="1" customFormat="1" ht="15" x14ac:dyDescent="0.25">
      <c r="A174" s="10">
        <f t="shared" si="6"/>
        <v>42903</v>
      </c>
      <c r="B174" s="371" t="s">
        <v>819</v>
      </c>
      <c r="C174" s="106">
        <f t="shared" si="8"/>
        <v>7000</v>
      </c>
      <c r="D174" s="66">
        <v>25.1</v>
      </c>
      <c r="E174" s="442" t="s">
        <v>819</v>
      </c>
      <c r="F174" s="396">
        <v>7.7</v>
      </c>
      <c r="G174" s="66">
        <v>6.7</v>
      </c>
      <c r="H174" s="356" t="s">
        <v>819</v>
      </c>
      <c r="J174" s="256">
        <v>9085</v>
      </c>
      <c r="K174" s="256">
        <v>2085</v>
      </c>
    </row>
    <row r="175" spans="1:11" s="1" customFormat="1" ht="15" x14ac:dyDescent="0.25">
      <c r="A175" s="10">
        <f t="shared" si="6"/>
        <v>42904</v>
      </c>
      <c r="B175" s="371" t="s">
        <v>819</v>
      </c>
      <c r="C175" s="106">
        <f t="shared" si="8"/>
        <v>8048</v>
      </c>
      <c r="D175" s="66">
        <v>26.2</v>
      </c>
      <c r="E175" s="442" t="s">
        <v>819</v>
      </c>
      <c r="F175" s="396">
        <v>7.4</v>
      </c>
      <c r="G175" s="66">
        <v>6.7</v>
      </c>
      <c r="H175" s="356" t="s">
        <v>819</v>
      </c>
      <c r="J175" s="256">
        <v>10094</v>
      </c>
      <c r="K175" s="256">
        <v>2046</v>
      </c>
    </row>
    <row r="176" spans="1:11" s="1" customFormat="1" ht="15" x14ac:dyDescent="0.25">
      <c r="A176" s="10">
        <f t="shared" si="6"/>
        <v>42905</v>
      </c>
      <c r="B176" s="371" t="s">
        <v>819</v>
      </c>
      <c r="C176" s="106">
        <f t="shared" si="8"/>
        <v>5900</v>
      </c>
      <c r="D176" s="66">
        <v>27.7</v>
      </c>
      <c r="E176" s="442" t="s">
        <v>819</v>
      </c>
      <c r="F176" s="396">
        <v>7.1</v>
      </c>
      <c r="G176" s="66">
        <v>6.7</v>
      </c>
      <c r="H176" s="356" t="s">
        <v>819</v>
      </c>
      <c r="J176" s="256">
        <v>7935</v>
      </c>
      <c r="K176" s="256">
        <v>2035</v>
      </c>
    </row>
    <row r="177" spans="1:11" s="1" customFormat="1" ht="15" x14ac:dyDescent="0.25">
      <c r="A177" s="10">
        <f t="shared" si="6"/>
        <v>42906</v>
      </c>
      <c r="B177" s="371" t="s">
        <v>819</v>
      </c>
      <c r="C177" s="106">
        <f t="shared" si="8"/>
        <v>4475</v>
      </c>
      <c r="D177" s="66">
        <v>28.3</v>
      </c>
      <c r="E177" s="370" t="s">
        <v>819</v>
      </c>
      <c r="F177" s="396">
        <v>6.9</v>
      </c>
      <c r="G177" s="66">
        <v>6.8</v>
      </c>
      <c r="H177" s="356" t="s">
        <v>819</v>
      </c>
      <c r="J177" s="256">
        <v>6463</v>
      </c>
      <c r="K177" s="256">
        <v>1988</v>
      </c>
    </row>
    <row r="178" spans="1:11" s="1" customFormat="1" ht="15" x14ac:dyDescent="0.25">
      <c r="A178" s="10">
        <f t="shared" si="6"/>
        <v>42907</v>
      </c>
      <c r="B178" s="371" t="s">
        <v>819</v>
      </c>
      <c r="C178" s="106">
        <f t="shared" si="8"/>
        <v>4468</v>
      </c>
      <c r="D178" s="66">
        <v>28.2</v>
      </c>
      <c r="E178" s="370" t="s">
        <v>819</v>
      </c>
      <c r="F178" s="396">
        <v>6.9</v>
      </c>
      <c r="G178" s="66">
        <v>6.9</v>
      </c>
      <c r="H178" s="356" t="s">
        <v>819</v>
      </c>
      <c r="J178" s="256">
        <v>6451</v>
      </c>
      <c r="K178" s="256">
        <v>1983</v>
      </c>
    </row>
    <row r="179" spans="1:11" s="1" customFormat="1" ht="15" x14ac:dyDescent="0.25">
      <c r="A179" s="10">
        <f t="shared" si="6"/>
        <v>42908</v>
      </c>
      <c r="B179" s="371" t="s">
        <v>819</v>
      </c>
      <c r="C179" s="106">
        <f t="shared" si="8"/>
        <v>4434</v>
      </c>
      <c r="D179" s="66">
        <v>28.5</v>
      </c>
      <c r="E179" s="370" t="s">
        <v>819</v>
      </c>
      <c r="F179" s="396">
        <v>6.8</v>
      </c>
      <c r="G179" s="66">
        <v>6.8</v>
      </c>
      <c r="H179" s="356" t="s">
        <v>819</v>
      </c>
      <c r="J179" s="256">
        <v>6561</v>
      </c>
      <c r="K179" s="256">
        <v>2127</v>
      </c>
    </row>
    <row r="180" spans="1:11" s="1" customFormat="1" ht="15" x14ac:dyDescent="0.25">
      <c r="A180" s="10">
        <f t="shared" si="6"/>
        <v>42909</v>
      </c>
      <c r="B180" s="371" t="s">
        <v>819</v>
      </c>
      <c r="C180" s="106">
        <f t="shared" si="8"/>
        <v>4643</v>
      </c>
      <c r="D180" s="66">
        <v>28.3</v>
      </c>
      <c r="E180" s="238">
        <v>96</v>
      </c>
      <c r="F180" s="396">
        <v>6.5</v>
      </c>
      <c r="G180" s="66">
        <v>6.7</v>
      </c>
      <c r="H180" s="66">
        <v>25.4</v>
      </c>
      <c r="J180" s="256">
        <v>6763</v>
      </c>
      <c r="K180" s="256">
        <v>2120</v>
      </c>
    </row>
    <row r="181" spans="1:11" s="1" customFormat="1" ht="15" x14ac:dyDescent="0.25">
      <c r="A181" s="10">
        <f t="shared" si="6"/>
        <v>42910</v>
      </c>
      <c r="B181" s="371" t="s">
        <v>819</v>
      </c>
      <c r="C181" s="106">
        <f t="shared" si="8"/>
        <v>4955</v>
      </c>
      <c r="D181" s="66">
        <v>27.4</v>
      </c>
      <c r="E181" s="238">
        <v>89</v>
      </c>
      <c r="F181" s="396">
        <v>6.4</v>
      </c>
      <c r="G181" s="66">
        <v>6.6</v>
      </c>
      <c r="H181" s="66">
        <v>28.5</v>
      </c>
      <c r="J181" s="256">
        <v>6724</v>
      </c>
      <c r="K181" s="256">
        <v>1769</v>
      </c>
    </row>
    <row r="182" spans="1:11" s="1" customFormat="1" ht="15" x14ac:dyDescent="0.25">
      <c r="A182" s="10">
        <f t="shared" si="6"/>
        <v>42911</v>
      </c>
      <c r="B182" s="371" t="s">
        <v>819</v>
      </c>
      <c r="C182" s="106">
        <f t="shared" si="8"/>
        <v>5028</v>
      </c>
      <c r="D182" s="66">
        <v>26.7</v>
      </c>
      <c r="E182" s="238">
        <v>84</v>
      </c>
      <c r="F182" s="396">
        <v>6.4</v>
      </c>
      <c r="G182" s="66">
        <v>6.6</v>
      </c>
      <c r="H182" s="174">
        <v>29.7</v>
      </c>
      <c r="J182" s="256">
        <v>6862</v>
      </c>
      <c r="K182" s="256">
        <v>1834</v>
      </c>
    </row>
    <row r="183" spans="1:11" s="1" customFormat="1" ht="15" x14ac:dyDescent="0.25">
      <c r="A183" s="10">
        <f t="shared" si="6"/>
        <v>42912</v>
      </c>
      <c r="B183" s="371" t="s">
        <v>819</v>
      </c>
      <c r="C183" s="106">
        <f t="shared" si="8"/>
        <v>5240</v>
      </c>
      <c r="D183" s="66">
        <v>25.7</v>
      </c>
      <c r="E183" s="238">
        <v>83</v>
      </c>
      <c r="F183" s="396">
        <v>6.4</v>
      </c>
      <c r="G183" s="66">
        <v>6.6</v>
      </c>
      <c r="H183" s="66">
        <v>29.3</v>
      </c>
      <c r="J183" s="256">
        <v>7102</v>
      </c>
      <c r="K183" s="256">
        <v>1862</v>
      </c>
    </row>
    <row r="184" spans="1:11" s="1" customFormat="1" ht="15" x14ac:dyDescent="0.25">
      <c r="A184" s="10">
        <f t="shared" si="6"/>
        <v>42913</v>
      </c>
      <c r="B184" s="371" t="s">
        <v>819</v>
      </c>
      <c r="C184" s="106">
        <f t="shared" si="8"/>
        <v>5680</v>
      </c>
      <c r="D184" s="66">
        <v>24.9</v>
      </c>
      <c r="E184" s="238">
        <v>81</v>
      </c>
      <c r="F184" s="396">
        <v>6.4</v>
      </c>
      <c r="G184" s="66">
        <v>6.5</v>
      </c>
      <c r="H184" s="66">
        <v>28.1</v>
      </c>
      <c r="J184" s="256">
        <v>7233</v>
      </c>
      <c r="K184" s="256">
        <v>1553</v>
      </c>
    </row>
    <row r="185" spans="1:11" s="1" customFormat="1" ht="15" x14ac:dyDescent="0.25">
      <c r="A185" s="10">
        <f t="shared" si="6"/>
        <v>42914</v>
      </c>
      <c r="B185" s="371" t="s">
        <v>819</v>
      </c>
      <c r="C185" s="106">
        <f t="shared" si="8"/>
        <v>5966</v>
      </c>
      <c r="D185" s="66">
        <v>24.6</v>
      </c>
      <c r="E185" s="238">
        <v>81</v>
      </c>
      <c r="F185" s="396">
        <v>6.2</v>
      </c>
      <c r="G185" s="66">
        <v>6.5</v>
      </c>
      <c r="H185" s="66">
        <v>27.7</v>
      </c>
      <c r="J185" s="256">
        <v>7159</v>
      </c>
      <c r="K185" s="256">
        <v>1193</v>
      </c>
    </row>
    <row r="186" spans="1:11" s="1" customFormat="1" ht="15" x14ac:dyDescent="0.25">
      <c r="A186" s="10">
        <f t="shared" si="6"/>
        <v>42915</v>
      </c>
      <c r="B186" s="371" t="s">
        <v>819</v>
      </c>
      <c r="C186" s="106">
        <f t="shared" si="8"/>
        <v>5946</v>
      </c>
      <c r="D186" s="66">
        <v>24.8</v>
      </c>
      <c r="E186" s="238">
        <v>81</v>
      </c>
      <c r="F186" s="396">
        <v>6</v>
      </c>
      <c r="G186" s="66">
        <v>6.5</v>
      </c>
      <c r="H186" s="66">
        <v>28.3</v>
      </c>
      <c r="J186" s="256">
        <v>7073</v>
      </c>
      <c r="K186" s="256">
        <v>1127</v>
      </c>
    </row>
    <row r="187" spans="1:11" s="1" customFormat="1" ht="15" x14ac:dyDescent="0.25">
      <c r="A187" s="10">
        <f t="shared" si="6"/>
        <v>42916</v>
      </c>
      <c r="B187" s="371" t="s">
        <v>819</v>
      </c>
      <c r="C187" s="106">
        <f t="shared" si="8"/>
        <v>5659</v>
      </c>
      <c r="D187" s="66">
        <v>25.1</v>
      </c>
      <c r="E187" s="238">
        <v>97</v>
      </c>
      <c r="F187" s="396">
        <v>6.1</v>
      </c>
      <c r="G187" s="66">
        <v>6.5</v>
      </c>
      <c r="H187" s="66">
        <v>30.3</v>
      </c>
      <c r="J187" s="256">
        <v>6661</v>
      </c>
      <c r="K187" s="256">
        <v>1002</v>
      </c>
    </row>
    <row r="188" spans="1:11" s="1" customFormat="1" ht="15" x14ac:dyDescent="0.25">
      <c r="A188" s="10">
        <f t="shared" si="6"/>
        <v>42917</v>
      </c>
      <c r="B188" s="371" t="s">
        <v>819</v>
      </c>
      <c r="C188" s="106">
        <f t="shared" si="8"/>
        <v>4926</v>
      </c>
      <c r="D188" s="66">
        <v>25.3</v>
      </c>
      <c r="E188" s="238">
        <v>123</v>
      </c>
      <c r="F188" s="396">
        <v>6.4</v>
      </c>
      <c r="G188" s="66">
        <v>6.6</v>
      </c>
      <c r="H188" s="66">
        <v>34.200000000000003</v>
      </c>
      <c r="J188" s="256">
        <v>6214</v>
      </c>
      <c r="K188" s="256">
        <v>1288</v>
      </c>
    </row>
    <row r="189" spans="1:11" s="1" customFormat="1" ht="15" x14ac:dyDescent="0.25">
      <c r="A189" s="10">
        <f t="shared" si="6"/>
        <v>42918</v>
      </c>
      <c r="B189" s="371" t="s">
        <v>819</v>
      </c>
      <c r="C189" s="106">
        <f t="shared" si="8"/>
        <v>4195</v>
      </c>
      <c r="D189" s="66">
        <v>25.5</v>
      </c>
      <c r="E189" s="238">
        <v>134</v>
      </c>
      <c r="F189" s="396">
        <v>6.7</v>
      </c>
      <c r="G189" s="66">
        <v>6.7</v>
      </c>
      <c r="H189" s="66">
        <v>35</v>
      </c>
      <c r="J189" s="256">
        <v>6239</v>
      </c>
      <c r="K189" s="256">
        <v>2044</v>
      </c>
    </row>
    <row r="190" spans="1:11" s="1" customFormat="1" ht="15" x14ac:dyDescent="0.25">
      <c r="A190" s="10">
        <f t="shared" si="6"/>
        <v>42919</v>
      </c>
      <c r="B190" s="371" t="s">
        <v>819</v>
      </c>
      <c r="C190" s="106">
        <f t="shared" si="8"/>
        <v>3698</v>
      </c>
      <c r="D190" s="66">
        <v>25.9</v>
      </c>
      <c r="E190" s="238">
        <v>156</v>
      </c>
      <c r="F190" s="396">
        <v>6.7</v>
      </c>
      <c r="G190" s="66">
        <v>6.8</v>
      </c>
      <c r="H190" s="66">
        <v>40.700000000000003</v>
      </c>
      <c r="J190" s="256">
        <v>5730</v>
      </c>
      <c r="K190" s="256">
        <v>2032</v>
      </c>
    </row>
    <row r="191" spans="1:11" s="1" customFormat="1" ht="15" x14ac:dyDescent="0.25">
      <c r="A191" s="10">
        <f t="shared" si="6"/>
        <v>42920</v>
      </c>
      <c r="B191" s="371" t="s">
        <v>819</v>
      </c>
      <c r="C191" s="106">
        <f t="shared" si="8"/>
        <v>2970</v>
      </c>
      <c r="D191" s="66">
        <v>26.2</v>
      </c>
      <c r="E191" s="238">
        <v>202</v>
      </c>
      <c r="F191" s="396">
        <v>6.5</v>
      </c>
      <c r="G191" s="66">
        <v>6.9</v>
      </c>
      <c r="H191" s="66">
        <v>50.3</v>
      </c>
      <c r="J191" s="256">
        <v>4652</v>
      </c>
      <c r="K191" s="256">
        <v>1682</v>
      </c>
    </row>
    <row r="192" spans="1:11" s="1" customFormat="1" ht="15" x14ac:dyDescent="0.25">
      <c r="A192" s="10">
        <f t="shared" si="6"/>
        <v>42921</v>
      </c>
      <c r="B192" s="371" t="s">
        <v>819</v>
      </c>
      <c r="C192" s="106">
        <f t="shared" si="8"/>
        <v>2298</v>
      </c>
      <c r="D192" s="66">
        <v>26.5</v>
      </c>
      <c r="E192" s="238">
        <v>255</v>
      </c>
      <c r="F192" s="396">
        <v>6.4</v>
      </c>
      <c r="G192" s="66">
        <v>6.9</v>
      </c>
      <c r="H192" s="66">
        <v>56.6</v>
      </c>
      <c r="J192" s="256">
        <v>3687</v>
      </c>
      <c r="K192" s="256">
        <v>1389</v>
      </c>
    </row>
    <row r="193" spans="1:11" s="1" customFormat="1" ht="15" x14ac:dyDescent="0.25">
      <c r="A193" s="10">
        <f t="shared" si="6"/>
        <v>42922</v>
      </c>
      <c r="B193" s="371" t="s">
        <v>819</v>
      </c>
      <c r="C193" s="106">
        <f t="shared" si="8"/>
        <v>1757</v>
      </c>
      <c r="D193" s="66">
        <v>27</v>
      </c>
      <c r="E193" s="238">
        <v>287</v>
      </c>
      <c r="F193" s="396">
        <v>6.3</v>
      </c>
      <c r="G193" s="66">
        <v>7</v>
      </c>
      <c r="H193" s="66">
        <v>60.6</v>
      </c>
      <c r="J193" s="256">
        <v>3057</v>
      </c>
      <c r="K193" s="256">
        <v>1300</v>
      </c>
    </row>
    <row r="194" spans="1:11" s="1" customFormat="1" ht="15" x14ac:dyDescent="0.25">
      <c r="A194" s="10">
        <f t="shared" si="6"/>
        <v>42923</v>
      </c>
      <c r="B194" s="371" t="s">
        <v>819</v>
      </c>
      <c r="C194" s="106">
        <f t="shared" si="8"/>
        <v>1437</v>
      </c>
      <c r="D194" s="66">
        <v>27.1</v>
      </c>
      <c r="E194" s="392">
        <v>265</v>
      </c>
      <c r="F194" s="396">
        <v>6.4</v>
      </c>
      <c r="G194" s="66">
        <v>7</v>
      </c>
      <c r="H194" s="174">
        <v>58.8</v>
      </c>
      <c r="J194" s="256">
        <v>2706</v>
      </c>
      <c r="K194" s="256">
        <v>1269</v>
      </c>
    </row>
    <row r="195" spans="1:11" s="1" customFormat="1" ht="15" x14ac:dyDescent="0.25">
      <c r="A195" s="10">
        <f t="shared" si="6"/>
        <v>42924</v>
      </c>
      <c r="B195" s="371" t="s">
        <v>819</v>
      </c>
      <c r="C195" s="106">
        <f t="shared" si="8"/>
        <v>1320</v>
      </c>
      <c r="D195" s="66">
        <v>27.2</v>
      </c>
      <c r="E195" s="392">
        <v>255</v>
      </c>
      <c r="F195" s="396">
        <v>6.5</v>
      </c>
      <c r="G195" s="66">
        <v>7</v>
      </c>
      <c r="H195" s="174">
        <v>56.2</v>
      </c>
      <c r="J195" s="256">
        <v>2570</v>
      </c>
      <c r="K195" s="256">
        <v>1250</v>
      </c>
    </row>
    <row r="196" spans="1:11" s="1" customFormat="1" ht="15" x14ac:dyDescent="0.25">
      <c r="A196" s="10">
        <f t="shared" si="6"/>
        <v>42925</v>
      </c>
      <c r="B196" s="371" t="s">
        <v>819</v>
      </c>
      <c r="C196" s="106">
        <f t="shared" si="8"/>
        <v>1250</v>
      </c>
      <c r="D196" s="66">
        <v>27.2</v>
      </c>
      <c r="E196" s="238">
        <v>256</v>
      </c>
      <c r="F196" s="396">
        <v>6.6</v>
      </c>
      <c r="G196" s="66">
        <v>7</v>
      </c>
      <c r="H196" s="66">
        <v>51.2</v>
      </c>
      <c r="J196" s="256">
        <v>2502</v>
      </c>
      <c r="K196" s="256">
        <v>1252</v>
      </c>
    </row>
    <row r="197" spans="1:11" s="1" customFormat="1" ht="15" x14ac:dyDescent="0.25">
      <c r="A197" s="10">
        <f t="shared" si="6"/>
        <v>42926</v>
      </c>
      <c r="B197" s="371" t="s">
        <v>819</v>
      </c>
      <c r="C197" s="106">
        <f t="shared" si="8"/>
        <v>1319</v>
      </c>
      <c r="D197" s="66">
        <v>27.7</v>
      </c>
      <c r="E197" s="238">
        <v>287</v>
      </c>
      <c r="F197" s="396">
        <v>6.6</v>
      </c>
      <c r="G197" s="66">
        <v>7.1</v>
      </c>
      <c r="H197" s="66">
        <v>48.1</v>
      </c>
      <c r="J197" s="256">
        <v>2282</v>
      </c>
      <c r="K197" s="256">
        <v>963</v>
      </c>
    </row>
    <row r="198" spans="1:11" s="1" customFormat="1" ht="15" x14ac:dyDescent="0.25">
      <c r="A198" s="10">
        <f t="shared" si="6"/>
        <v>42927</v>
      </c>
      <c r="B198" s="393">
        <v>1720</v>
      </c>
      <c r="C198" s="110"/>
      <c r="D198" s="66">
        <v>28.3</v>
      </c>
      <c r="E198" s="238">
        <v>395</v>
      </c>
      <c r="F198" s="396">
        <v>6.5</v>
      </c>
      <c r="G198" s="66">
        <v>7.1</v>
      </c>
      <c r="H198" s="174">
        <v>50</v>
      </c>
      <c r="J198" s="256">
        <v>1673</v>
      </c>
      <c r="K198" s="256">
        <v>573</v>
      </c>
    </row>
    <row r="199" spans="1:11" s="1" customFormat="1" ht="15" x14ac:dyDescent="0.25">
      <c r="A199" s="10">
        <f t="shared" si="6"/>
        <v>42928</v>
      </c>
      <c r="B199" s="393">
        <v>1440</v>
      </c>
      <c r="C199" s="110"/>
      <c r="D199" s="66">
        <v>28.2</v>
      </c>
      <c r="E199" s="238">
        <v>374</v>
      </c>
      <c r="F199" s="396">
        <v>6.7</v>
      </c>
      <c r="G199" s="66">
        <v>7.2</v>
      </c>
      <c r="H199" s="66">
        <v>49.9</v>
      </c>
      <c r="J199" s="256">
        <v>1438</v>
      </c>
      <c r="K199" s="256">
        <v>502</v>
      </c>
    </row>
    <row r="200" spans="1:11" s="1" customFormat="1" ht="15" x14ac:dyDescent="0.25">
      <c r="A200" s="10">
        <f t="shared" si="6"/>
        <v>42929</v>
      </c>
      <c r="B200" s="393">
        <v>1410</v>
      </c>
      <c r="C200" s="110"/>
      <c r="D200" s="66">
        <v>28</v>
      </c>
      <c r="E200" s="238">
        <v>305</v>
      </c>
      <c r="F200" s="396">
        <v>6.9</v>
      </c>
      <c r="G200" s="66">
        <v>7.2</v>
      </c>
      <c r="H200" s="174">
        <v>48.8</v>
      </c>
      <c r="J200" s="256">
        <v>1413</v>
      </c>
      <c r="K200" s="256">
        <v>422</v>
      </c>
    </row>
    <row r="201" spans="1:11" s="1" customFormat="1" ht="15" x14ac:dyDescent="0.25">
      <c r="A201" s="10">
        <f t="shared" ref="A201:A264" si="9">+A200+1</f>
        <v>42930</v>
      </c>
      <c r="B201" s="393">
        <v>1280</v>
      </c>
      <c r="C201" s="110"/>
      <c r="D201" s="66">
        <v>27.6</v>
      </c>
      <c r="E201" s="238">
        <v>292</v>
      </c>
      <c r="F201" s="396">
        <v>7</v>
      </c>
      <c r="G201" s="66">
        <v>7.1</v>
      </c>
      <c r="H201" s="66">
        <v>44.5</v>
      </c>
      <c r="J201" s="256">
        <v>1310</v>
      </c>
      <c r="K201" s="256">
        <v>288</v>
      </c>
    </row>
    <row r="202" spans="1:11" s="1" customFormat="1" ht="15" x14ac:dyDescent="0.25">
      <c r="A202" s="10">
        <f t="shared" si="9"/>
        <v>42931</v>
      </c>
      <c r="B202" s="393">
        <v>1150</v>
      </c>
      <c r="C202" s="110"/>
      <c r="D202" s="66">
        <v>27.3</v>
      </c>
      <c r="E202" s="238">
        <v>354</v>
      </c>
      <c r="F202" s="396">
        <v>6.9</v>
      </c>
      <c r="G202" s="66">
        <v>7.2</v>
      </c>
      <c r="H202" s="66">
        <v>35.700000000000003</v>
      </c>
      <c r="J202" s="256">
        <v>1212</v>
      </c>
      <c r="K202" s="256">
        <v>262</v>
      </c>
    </row>
    <row r="203" spans="1:11" s="1" customFormat="1" ht="15" x14ac:dyDescent="0.25">
      <c r="A203" s="10">
        <f t="shared" si="9"/>
        <v>42932</v>
      </c>
      <c r="B203" s="393">
        <v>1000</v>
      </c>
      <c r="C203" s="110"/>
      <c r="D203" s="66">
        <v>27.5</v>
      </c>
      <c r="E203" s="238">
        <v>444</v>
      </c>
      <c r="F203" s="396">
        <v>7</v>
      </c>
      <c r="G203" s="66">
        <v>7.2</v>
      </c>
      <c r="H203" s="66">
        <v>31.8</v>
      </c>
      <c r="J203" s="256">
        <v>1167</v>
      </c>
      <c r="K203" s="256">
        <v>261</v>
      </c>
    </row>
    <row r="204" spans="1:11" s="1" customFormat="1" ht="15" x14ac:dyDescent="0.25">
      <c r="A204" s="10">
        <f t="shared" si="9"/>
        <v>42933</v>
      </c>
      <c r="B204" s="392">
        <v>799</v>
      </c>
      <c r="C204" s="110"/>
      <c r="D204" s="66">
        <v>28</v>
      </c>
      <c r="E204" s="238">
        <v>539</v>
      </c>
      <c r="F204" s="396">
        <v>7.4</v>
      </c>
      <c r="G204" s="66">
        <v>7.3</v>
      </c>
      <c r="H204" s="66">
        <v>30.6</v>
      </c>
      <c r="J204" s="256">
        <v>1167</v>
      </c>
      <c r="K204" s="256">
        <v>256</v>
      </c>
    </row>
    <row r="205" spans="1:11" s="1" customFormat="1" ht="15" x14ac:dyDescent="0.25">
      <c r="A205" s="10">
        <f t="shared" si="9"/>
        <v>42934</v>
      </c>
      <c r="B205" s="392">
        <v>649</v>
      </c>
      <c r="C205" s="110"/>
      <c r="D205" s="66">
        <v>27.6</v>
      </c>
      <c r="E205" s="238">
        <v>617</v>
      </c>
      <c r="F205" s="396">
        <v>7.6</v>
      </c>
      <c r="G205" s="66">
        <v>7.3</v>
      </c>
      <c r="H205" s="174">
        <v>32.299999999999997</v>
      </c>
      <c r="J205" s="256">
        <v>1167</v>
      </c>
      <c r="K205" s="256">
        <v>239</v>
      </c>
    </row>
    <row r="206" spans="1:11" s="1" customFormat="1" ht="15" x14ac:dyDescent="0.25">
      <c r="A206" s="10">
        <f t="shared" si="9"/>
        <v>42935</v>
      </c>
      <c r="B206" s="392">
        <v>533</v>
      </c>
      <c r="C206" s="110"/>
      <c r="D206" s="66">
        <v>27</v>
      </c>
      <c r="E206" s="238">
        <v>765</v>
      </c>
      <c r="F206" s="396">
        <v>7.8</v>
      </c>
      <c r="G206" s="66">
        <v>7.4</v>
      </c>
      <c r="H206" s="66">
        <v>31.8</v>
      </c>
      <c r="J206" s="256">
        <v>882</v>
      </c>
      <c r="K206" s="256">
        <v>214</v>
      </c>
    </row>
    <row r="207" spans="1:11" s="1" customFormat="1" ht="15" x14ac:dyDescent="0.25">
      <c r="A207" s="10">
        <f t="shared" si="9"/>
        <v>42936</v>
      </c>
      <c r="B207" s="392">
        <v>416</v>
      </c>
      <c r="C207" s="110"/>
      <c r="D207" s="66">
        <v>26.6</v>
      </c>
      <c r="E207" s="238">
        <v>907</v>
      </c>
      <c r="F207" s="396">
        <v>7.9</v>
      </c>
      <c r="G207" s="66">
        <v>7.5</v>
      </c>
      <c r="H207" s="66">
        <v>32</v>
      </c>
      <c r="J207" s="256">
        <v>515</v>
      </c>
      <c r="K207" s="256">
        <v>179</v>
      </c>
    </row>
    <row r="208" spans="1:11" s="1" customFormat="1" ht="15" x14ac:dyDescent="0.25">
      <c r="A208" s="10">
        <f t="shared" si="9"/>
        <v>42937</v>
      </c>
      <c r="B208" s="238">
        <v>336</v>
      </c>
      <c r="C208" s="110"/>
      <c r="D208" s="66">
        <v>26.6</v>
      </c>
      <c r="E208" s="117">
        <v>1160</v>
      </c>
      <c r="F208" s="396">
        <v>8.6</v>
      </c>
      <c r="G208" s="66">
        <v>7.5</v>
      </c>
      <c r="H208" s="66">
        <v>29.7</v>
      </c>
      <c r="J208" s="256">
        <v>439</v>
      </c>
      <c r="K208" s="256">
        <v>163</v>
      </c>
    </row>
    <row r="209" spans="1:11" s="1" customFormat="1" ht="15" x14ac:dyDescent="0.25">
      <c r="A209" s="10">
        <f t="shared" si="9"/>
        <v>42938</v>
      </c>
      <c r="B209" s="238">
        <v>316</v>
      </c>
      <c r="C209" s="110"/>
      <c r="D209" s="66">
        <v>26.9</v>
      </c>
      <c r="E209" s="117">
        <v>1370</v>
      </c>
      <c r="F209" s="396">
        <v>9.3000000000000007</v>
      </c>
      <c r="G209" s="66">
        <v>7.7</v>
      </c>
      <c r="H209" s="66">
        <v>24.6</v>
      </c>
      <c r="J209" s="256">
        <v>417</v>
      </c>
      <c r="K209" s="256">
        <v>176</v>
      </c>
    </row>
    <row r="210" spans="1:11" s="1" customFormat="1" ht="15" x14ac:dyDescent="0.25">
      <c r="A210" s="10">
        <f t="shared" si="9"/>
        <v>42939</v>
      </c>
      <c r="B210" s="238">
        <v>326</v>
      </c>
      <c r="C210" s="110"/>
      <c r="D210" s="66">
        <v>27.8</v>
      </c>
      <c r="E210" s="117">
        <v>1430</v>
      </c>
      <c r="F210" s="396">
        <v>9.9</v>
      </c>
      <c r="G210" s="66">
        <v>7.8</v>
      </c>
      <c r="H210" s="66">
        <v>20.100000000000001</v>
      </c>
      <c r="J210" s="256">
        <v>424</v>
      </c>
      <c r="K210" s="256">
        <v>188</v>
      </c>
    </row>
    <row r="211" spans="1:11" s="1" customFormat="1" ht="15" x14ac:dyDescent="0.25">
      <c r="A211" s="10">
        <f t="shared" si="9"/>
        <v>42940</v>
      </c>
      <c r="B211" s="392">
        <v>353</v>
      </c>
      <c r="C211" s="110"/>
      <c r="D211" s="66">
        <v>28</v>
      </c>
      <c r="E211" s="117">
        <v>1300</v>
      </c>
      <c r="F211" s="396">
        <v>9.5</v>
      </c>
      <c r="G211" s="66">
        <v>7.8</v>
      </c>
      <c r="H211" s="66">
        <v>21.7</v>
      </c>
      <c r="J211" s="256">
        <v>448</v>
      </c>
      <c r="K211" s="256">
        <v>200</v>
      </c>
    </row>
    <row r="212" spans="1:11" s="1" customFormat="1" ht="15" x14ac:dyDescent="0.25">
      <c r="A212" s="10">
        <f t="shared" si="9"/>
        <v>42941</v>
      </c>
      <c r="B212" s="392">
        <v>340</v>
      </c>
      <c r="C212" s="110"/>
      <c r="D212" s="66">
        <v>27.3</v>
      </c>
      <c r="E212" s="117">
        <v>1130</v>
      </c>
      <c r="F212" s="396">
        <v>9</v>
      </c>
      <c r="G212" s="66">
        <v>7.7</v>
      </c>
      <c r="H212" s="66">
        <v>23.8</v>
      </c>
      <c r="J212" s="256">
        <v>428</v>
      </c>
      <c r="K212" s="256">
        <v>175</v>
      </c>
    </row>
    <row r="213" spans="1:11" s="1" customFormat="1" ht="15" x14ac:dyDescent="0.25">
      <c r="A213" s="10">
        <f t="shared" si="9"/>
        <v>42942</v>
      </c>
      <c r="B213" s="392">
        <v>296</v>
      </c>
      <c r="C213" s="110"/>
      <c r="D213" s="66">
        <v>27.2</v>
      </c>
      <c r="E213" s="117">
        <v>1120</v>
      </c>
      <c r="F213" s="396">
        <v>8.8000000000000007</v>
      </c>
      <c r="G213" s="66">
        <v>7.9</v>
      </c>
      <c r="H213" s="66">
        <v>24.4</v>
      </c>
      <c r="J213" s="256">
        <v>380</v>
      </c>
      <c r="K213" s="256">
        <v>139</v>
      </c>
    </row>
    <row r="214" spans="1:11" s="1" customFormat="1" ht="15" x14ac:dyDescent="0.25">
      <c r="A214" s="10">
        <f t="shared" si="9"/>
        <v>42943</v>
      </c>
      <c r="B214" s="392">
        <v>269</v>
      </c>
      <c r="C214" s="110"/>
      <c r="D214" s="66">
        <v>27.4</v>
      </c>
      <c r="E214" s="117">
        <v>1160</v>
      </c>
      <c r="F214" s="396">
        <v>8.8000000000000007</v>
      </c>
      <c r="G214" s="66">
        <v>7.8</v>
      </c>
      <c r="H214" s="66">
        <v>24.3</v>
      </c>
      <c r="J214" s="256">
        <v>341</v>
      </c>
      <c r="K214" s="256">
        <v>110</v>
      </c>
    </row>
    <row r="215" spans="1:11" s="1" customFormat="1" ht="15" x14ac:dyDescent="0.25">
      <c r="A215" s="10">
        <f t="shared" si="9"/>
        <v>42944</v>
      </c>
      <c r="B215" s="392">
        <v>239</v>
      </c>
      <c r="C215" s="110"/>
      <c r="D215" s="66">
        <v>28</v>
      </c>
      <c r="E215" s="117">
        <v>1340</v>
      </c>
      <c r="F215" s="396">
        <v>8.9</v>
      </c>
      <c r="G215" s="66">
        <v>7.9</v>
      </c>
      <c r="H215" s="174">
        <v>24.4</v>
      </c>
      <c r="J215" s="256">
        <v>308</v>
      </c>
      <c r="K215" s="256">
        <v>103</v>
      </c>
    </row>
    <row r="216" spans="1:11" s="1" customFormat="1" ht="15" x14ac:dyDescent="0.25">
      <c r="A216" s="10">
        <f t="shared" si="9"/>
        <v>42945</v>
      </c>
      <c r="B216" s="392">
        <v>230</v>
      </c>
      <c r="C216" s="110"/>
      <c r="D216" s="66">
        <v>27.8</v>
      </c>
      <c r="E216" s="117">
        <v>1370</v>
      </c>
      <c r="F216" s="396">
        <v>9.1999999999999993</v>
      </c>
      <c r="G216" s="66">
        <v>7.9</v>
      </c>
      <c r="H216" s="174">
        <v>19.100000000000001</v>
      </c>
      <c r="J216" s="256">
        <v>296</v>
      </c>
      <c r="K216" s="256">
        <v>111</v>
      </c>
    </row>
    <row r="217" spans="1:11" s="1" customFormat="1" ht="15" x14ac:dyDescent="0.25">
      <c r="A217" s="10">
        <f t="shared" si="9"/>
        <v>42946</v>
      </c>
      <c r="B217" s="392">
        <v>232</v>
      </c>
      <c r="C217" s="110"/>
      <c r="D217" s="66">
        <v>27.5</v>
      </c>
      <c r="E217" s="393">
        <v>1260</v>
      </c>
      <c r="F217" s="396">
        <v>8.9</v>
      </c>
      <c r="G217" s="66">
        <v>7.9</v>
      </c>
      <c r="H217" s="174">
        <v>18.5</v>
      </c>
      <c r="J217" s="256">
        <v>301</v>
      </c>
      <c r="K217" s="256">
        <v>122</v>
      </c>
    </row>
    <row r="218" spans="1:11" s="1" customFormat="1" ht="15" x14ac:dyDescent="0.25">
      <c r="A218" s="10">
        <f t="shared" si="9"/>
        <v>42947</v>
      </c>
      <c r="B218" s="392">
        <v>254</v>
      </c>
      <c r="C218" s="110"/>
      <c r="D218" s="66">
        <v>27.5</v>
      </c>
      <c r="E218" s="117">
        <v>1180</v>
      </c>
      <c r="F218" s="396">
        <v>8.6999999999999993</v>
      </c>
      <c r="G218" s="66">
        <v>7.8</v>
      </c>
      <c r="H218" s="66">
        <v>23.7</v>
      </c>
      <c r="J218" s="256">
        <v>325</v>
      </c>
      <c r="K218" s="256">
        <v>138</v>
      </c>
    </row>
    <row r="219" spans="1:11" s="1" customFormat="1" ht="15" x14ac:dyDescent="0.25">
      <c r="A219" s="10">
        <f t="shared" si="9"/>
        <v>42948</v>
      </c>
      <c r="B219" s="392">
        <v>273</v>
      </c>
      <c r="C219" s="110"/>
      <c r="D219" s="66">
        <v>28</v>
      </c>
      <c r="E219" s="117">
        <v>1080</v>
      </c>
      <c r="F219" s="396">
        <v>8.4</v>
      </c>
      <c r="G219" s="66">
        <v>7.8</v>
      </c>
      <c r="H219" s="66">
        <v>20.7</v>
      </c>
      <c r="J219" s="256">
        <v>342</v>
      </c>
      <c r="K219" s="256">
        <v>146</v>
      </c>
    </row>
    <row r="220" spans="1:11" s="1" customFormat="1" ht="15" x14ac:dyDescent="0.25">
      <c r="A220" s="10">
        <f t="shared" si="9"/>
        <v>42949</v>
      </c>
      <c r="B220" s="392">
        <v>303</v>
      </c>
      <c r="C220" s="110"/>
      <c r="D220" s="66">
        <v>29.3</v>
      </c>
      <c r="E220" s="117">
        <v>1050</v>
      </c>
      <c r="F220" s="396">
        <v>8.1999999999999993</v>
      </c>
      <c r="G220" s="66">
        <v>7.8</v>
      </c>
      <c r="H220" s="66">
        <v>19.399999999999999</v>
      </c>
      <c r="J220" s="256">
        <v>375</v>
      </c>
      <c r="K220" s="256">
        <v>162</v>
      </c>
    </row>
    <row r="221" spans="1:11" s="1" customFormat="1" ht="15" x14ac:dyDescent="0.25">
      <c r="A221" s="10">
        <f t="shared" si="9"/>
        <v>42950</v>
      </c>
      <c r="B221" s="392">
        <v>269</v>
      </c>
      <c r="C221" s="110"/>
      <c r="D221" s="66">
        <v>29.5</v>
      </c>
      <c r="E221" s="117">
        <v>1090</v>
      </c>
      <c r="F221" s="396">
        <v>8.1</v>
      </c>
      <c r="G221" s="66">
        <v>7.8</v>
      </c>
      <c r="H221" s="66">
        <v>18.600000000000001</v>
      </c>
      <c r="J221" s="256">
        <v>341</v>
      </c>
      <c r="K221" s="256">
        <v>134</v>
      </c>
    </row>
    <row r="222" spans="1:11" s="1" customFormat="1" ht="15" x14ac:dyDescent="0.25">
      <c r="A222" s="10">
        <f t="shared" si="9"/>
        <v>42951</v>
      </c>
      <c r="B222" s="392">
        <v>249</v>
      </c>
      <c r="C222" s="110"/>
      <c r="D222" s="66">
        <v>27.5</v>
      </c>
      <c r="E222" s="117">
        <v>1150</v>
      </c>
      <c r="F222" s="396">
        <v>6.5</v>
      </c>
      <c r="G222" s="66">
        <v>7.6</v>
      </c>
      <c r="H222" s="66">
        <v>18.8</v>
      </c>
      <c r="J222" s="256">
        <v>312</v>
      </c>
      <c r="K222" s="256">
        <v>140</v>
      </c>
    </row>
    <row r="223" spans="1:11" s="1" customFormat="1" ht="15" x14ac:dyDescent="0.25">
      <c r="A223" s="10">
        <f t="shared" si="9"/>
        <v>42952</v>
      </c>
      <c r="B223" s="392">
        <v>244</v>
      </c>
      <c r="C223" s="110"/>
      <c r="D223" s="66">
        <v>26.8</v>
      </c>
      <c r="E223" s="117">
        <v>1250</v>
      </c>
      <c r="F223" s="396">
        <v>7</v>
      </c>
      <c r="G223" s="66">
        <v>7.7</v>
      </c>
      <c r="H223" s="66">
        <v>17</v>
      </c>
      <c r="J223" s="256">
        <v>307</v>
      </c>
      <c r="K223" s="256">
        <v>138</v>
      </c>
    </row>
    <row r="224" spans="1:11" s="1" customFormat="1" ht="15" x14ac:dyDescent="0.25">
      <c r="A224" s="10">
        <f t="shared" si="9"/>
        <v>42953</v>
      </c>
      <c r="B224" s="392">
        <v>258</v>
      </c>
      <c r="C224" s="110"/>
      <c r="D224" s="66">
        <v>27.3</v>
      </c>
      <c r="E224" s="117">
        <v>1160</v>
      </c>
      <c r="F224" s="396">
        <v>7.6</v>
      </c>
      <c r="G224" s="66">
        <v>7.7</v>
      </c>
      <c r="H224" s="66">
        <v>16.600000000000001</v>
      </c>
      <c r="J224" s="256">
        <v>321</v>
      </c>
      <c r="K224" s="256">
        <v>146</v>
      </c>
    </row>
    <row r="225" spans="1:11" s="1" customFormat="1" ht="15" x14ac:dyDescent="0.25">
      <c r="A225" s="10">
        <f t="shared" si="9"/>
        <v>42954</v>
      </c>
      <c r="B225" s="392">
        <v>240</v>
      </c>
      <c r="C225" s="110"/>
      <c r="D225" s="66">
        <v>26.7</v>
      </c>
      <c r="E225" s="117">
        <v>1220</v>
      </c>
      <c r="F225" s="396">
        <v>8.4</v>
      </c>
      <c r="G225" s="66">
        <v>7.8</v>
      </c>
      <c r="H225" s="174">
        <v>16</v>
      </c>
      <c r="J225" s="256">
        <v>302</v>
      </c>
      <c r="K225" s="256">
        <v>137</v>
      </c>
    </row>
    <row r="226" spans="1:11" s="1" customFormat="1" ht="15" x14ac:dyDescent="0.25">
      <c r="A226" s="10">
        <f t="shared" si="9"/>
        <v>42955</v>
      </c>
      <c r="B226" s="392">
        <v>237</v>
      </c>
      <c r="C226" s="110"/>
      <c r="D226" s="66">
        <v>26.7</v>
      </c>
      <c r="E226" s="117">
        <v>1080</v>
      </c>
      <c r="F226" s="396">
        <v>8.8000000000000007</v>
      </c>
      <c r="G226" s="66">
        <v>7.9</v>
      </c>
      <c r="H226" s="66">
        <v>16.3</v>
      </c>
      <c r="J226" s="256">
        <v>297</v>
      </c>
      <c r="K226" s="256">
        <v>129</v>
      </c>
    </row>
    <row r="227" spans="1:11" s="1" customFormat="1" ht="15" x14ac:dyDescent="0.25">
      <c r="A227" s="10">
        <f t="shared" si="9"/>
        <v>42956</v>
      </c>
      <c r="B227" s="238">
        <v>242</v>
      </c>
      <c r="C227" s="110"/>
      <c r="D227" s="66">
        <v>26.8</v>
      </c>
      <c r="E227" s="117">
        <v>1020</v>
      </c>
      <c r="F227" s="396">
        <v>9.1999999999999993</v>
      </c>
      <c r="G227" s="66">
        <v>7.9</v>
      </c>
      <c r="H227" s="66">
        <v>14.3</v>
      </c>
      <c r="J227" s="256">
        <v>298</v>
      </c>
      <c r="K227" s="256">
        <v>138</v>
      </c>
    </row>
    <row r="228" spans="1:11" s="1" customFormat="1" ht="15" x14ac:dyDescent="0.25">
      <c r="A228" s="10">
        <f t="shared" si="9"/>
        <v>42957</v>
      </c>
      <c r="B228" s="238">
        <v>271</v>
      </c>
      <c r="C228" s="110"/>
      <c r="D228" s="66">
        <v>26.9</v>
      </c>
      <c r="E228" s="238">
        <v>968</v>
      </c>
      <c r="F228" s="396">
        <v>8.3000000000000007</v>
      </c>
      <c r="G228" s="66">
        <v>7.8</v>
      </c>
      <c r="H228" s="66">
        <v>19.5</v>
      </c>
      <c r="J228" s="256">
        <v>326</v>
      </c>
      <c r="K228" s="256">
        <v>149</v>
      </c>
    </row>
    <row r="229" spans="1:11" s="1" customFormat="1" ht="15" x14ac:dyDescent="0.25">
      <c r="A229" s="10">
        <f t="shared" si="9"/>
        <v>42958</v>
      </c>
      <c r="B229" s="238">
        <v>297</v>
      </c>
      <c r="C229" s="110"/>
      <c r="D229" s="66">
        <v>27.1</v>
      </c>
      <c r="E229" s="238">
        <v>988</v>
      </c>
      <c r="F229" s="396">
        <v>8.4</v>
      </c>
      <c r="G229" s="66">
        <v>7.8</v>
      </c>
      <c r="H229" s="66">
        <v>17.5</v>
      </c>
      <c r="J229" s="256">
        <v>353</v>
      </c>
      <c r="K229" s="256">
        <v>192</v>
      </c>
    </row>
    <row r="230" spans="1:11" s="1" customFormat="1" ht="15" x14ac:dyDescent="0.25">
      <c r="A230" s="10">
        <f t="shared" si="9"/>
        <v>42959</v>
      </c>
      <c r="B230" s="238">
        <v>277</v>
      </c>
      <c r="C230" s="110"/>
      <c r="D230" s="66">
        <v>27.5</v>
      </c>
      <c r="E230" s="117">
        <v>1020</v>
      </c>
      <c r="F230" s="396">
        <v>7.9</v>
      </c>
      <c r="G230" s="66">
        <v>7.8</v>
      </c>
      <c r="H230" s="174">
        <v>19</v>
      </c>
      <c r="J230" s="256">
        <v>333</v>
      </c>
      <c r="K230" s="256">
        <v>135</v>
      </c>
    </row>
    <row r="231" spans="1:11" s="1" customFormat="1" ht="15" x14ac:dyDescent="0.25">
      <c r="A231" s="10">
        <f t="shared" si="9"/>
        <v>42960</v>
      </c>
      <c r="B231" s="392">
        <v>261</v>
      </c>
      <c r="C231" s="110"/>
      <c r="D231" s="66">
        <v>27.1</v>
      </c>
      <c r="E231" s="238">
        <v>881</v>
      </c>
      <c r="F231" s="396">
        <v>7.8</v>
      </c>
      <c r="G231" s="66">
        <v>7.8</v>
      </c>
      <c r="H231" s="66">
        <v>18.899999999999999</v>
      </c>
      <c r="J231" s="256">
        <v>309</v>
      </c>
      <c r="K231" s="256">
        <v>132</v>
      </c>
    </row>
    <row r="232" spans="1:11" s="1" customFormat="1" ht="15" x14ac:dyDescent="0.25">
      <c r="A232" s="10">
        <f t="shared" si="9"/>
        <v>42961</v>
      </c>
      <c r="B232" s="392">
        <v>277</v>
      </c>
      <c r="C232" s="110"/>
      <c r="D232" s="66">
        <v>27</v>
      </c>
      <c r="E232" s="238">
        <v>996</v>
      </c>
      <c r="F232" s="396">
        <v>7.7</v>
      </c>
      <c r="G232" s="66">
        <v>7.8</v>
      </c>
      <c r="H232" s="66">
        <v>19.600000000000001</v>
      </c>
      <c r="J232" s="256">
        <v>323</v>
      </c>
      <c r="K232" s="256">
        <v>143</v>
      </c>
    </row>
    <row r="233" spans="1:11" s="1" customFormat="1" ht="15" x14ac:dyDescent="0.25">
      <c r="A233" s="10">
        <f t="shared" si="9"/>
        <v>42962</v>
      </c>
      <c r="B233" s="392">
        <v>300</v>
      </c>
      <c r="C233" s="110"/>
      <c r="D233" s="66">
        <v>26.3</v>
      </c>
      <c r="E233" s="238">
        <v>788</v>
      </c>
      <c r="F233" s="396">
        <v>7.2</v>
      </c>
      <c r="G233" s="66">
        <v>7.8</v>
      </c>
      <c r="H233" s="66">
        <v>21.9</v>
      </c>
      <c r="J233" s="256">
        <v>344</v>
      </c>
      <c r="K233" s="256">
        <v>133</v>
      </c>
    </row>
    <row r="234" spans="1:11" s="1" customFormat="1" ht="15" x14ac:dyDescent="0.25">
      <c r="A234" s="10">
        <f t="shared" si="9"/>
        <v>42963</v>
      </c>
      <c r="B234" s="392">
        <v>314</v>
      </c>
      <c r="C234" s="110"/>
      <c r="D234" s="66">
        <v>25.9</v>
      </c>
      <c r="E234" s="238">
        <v>717</v>
      </c>
      <c r="F234" s="396">
        <v>7.5</v>
      </c>
      <c r="G234" s="66">
        <v>7.8</v>
      </c>
      <c r="H234" s="66">
        <v>20.2</v>
      </c>
      <c r="J234" s="256">
        <v>354</v>
      </c>
      <c r="K234" s="256">
        <v>128</v>
      </c>
    </row>
    <row r="235" spans="1:11" s="1" customFormat="1" ht="15" x14ac:dyDescent="0.25">
      <c r="A235" s="10">
        <f t="shared" si="9"/>
        <v>42964</v>
      </c>
      <c r="B235" s="392">
        <v>298</v>
      </c>
      <c r="C235" s="110"/>
      <c r="D235" s="66">
        <v>26.4</v>
      </c>
      <c r="E235" s="238">
        <v>736</v>
      </c>
      <c r="F235" s="396">
        <v>7.9</v>
      </c>
      <c r="G235" s="66">
        <v>7.8</v>
      </c>
      <c r="H235" s="66">
        <v>19.399999999999999</v>
      </c>
      <c r="J235" s="256">
        <v>340</v>
      </c>
      <c r="K235" s="256">
        <v>126</v>
      </c>
    </row>
    <row r="236" spans="1:11" s="1" customFormat="1" ht="15" x14ac:dyDescent="0.25">
      <c r="A236" s="10">
        <f t="shared" si="9"/>
        <v>42965</v>
      </c>
      <c r="B236" s="392">
        <v>277</v>
      </c>
      <c r="C236" s="110"/>
      <c r="D236" s="66">
        <v>26.9</v>
      </c>
      <c r="E236" s="238">
        <v>787</v>
      </c>
      <c r="F236" s="396">
        <v>8</v>
      </c>
      <c r="G236" s="66">
        <v>7.8</v>
      </c>
      <c r="H236" s="174">
        <v>20.8</v>
      </c>
      <c r="J236" s="256">
        <v>317</v>
      </c>
      <c r="K236" s="256">
        <v>130</v>
      </c>
    </row>
    <row r="237" spans="1:11" s="1" customFormat="1" ht="15" x14ac:dyDescent="0.25">
      <c r="A237" s="10">
        <f t="shared" si="9"/>
        <v>42966</v>
      </c>
      <c r="B237" s="392">
        <v>270</v>
      </c>
      <c r="C237" s="110"/>
      <c r="D237" s="66">
        <v>27.2</v>
      </c>
      <c r="E237" s="238">
        <v>891</v>
      </c>
      <c r="F237" s="396">
        <v>8.1</v>
      </c>
      <c r="G237" s="66">
        <v>7.8</v>
      </c>
      <c r="H237" s="66">
        <v>18.399999999999999</v>
      </c>
      <c r="J237" s="256">
        <v>311</v>
      </c>
      <c r="K237" s="256">
        <v>133</v>
      </c>
    </row>
    <row r="238" spans="1:11" s="1" customFormat="1" ht="15" x14ac:dyDescent="0.25">
      <c r="A238" s="10">
        <f t="shared" si="9"/>
        <v>42967</v>
      </c>
      <c r="B238" s="392">
        <v>281</v>
      </c>
      <c r="C238" s="110"/>
      <c r="D238" s="66">
        <v>26.8</v>
      </c>
      <c r="E238" s="238">
        <v>914</v>
      </c>
      <c r="F238" s="396">
        <v>8.1999999999999993</v>
      </c>
      <c r="G238" s="66">
        <v>7.9</v>
      </c>
      <c r="H238" s="66">
        <v>18</v>
      </c>
      <c r="J238" s="256">
        <v>318</v>
      </c>
      <c r="K238" s="256">
        <v>145</v>
      </c>
    </row>
    <row r="239" spans="1:11" s="1" customFormat="1" ht="15" x14ac:dyDescent="0.25">
      <c r="A239" s="10">
        <f t="shared" si="9"/>
        <v>42968</v>
      </c>
      <c r="B239" s="238">
        <v>303</v>
      </c>
      <c r="C239" s="110"/>
      <c r="D239" s="66">
        <v>26</v>
      </c>
      <c r="E239" s="238">
        <v>728</v>
      </c>
      <c r="F239" s="396">
        <v>7.8</v>
      </c>
      <c r="G239" s="66">
        <v>7.8</v>
      </c>
      <c r="H239" s="66">
        <v>18.5</v>
      </c>
      <c r="J239" s="256">
        <v>332</v>
      </c>
      <c r="K239" s="256">
        <v>191</v>
      </c>
    </row>
    <row r="240" spans="1:11" s="1" customFormat="1" ht="15" x14ac:dyDescent="0.25">
      <c r="A240" s="10">
        <f t="shared" si="9"/>
        <v>42969</v>
      </c>
      <c r="B240" s="238">
        <v>302</v>
      </c>
      <c r="C240" s="110"/>
      <c r="D240" s="66">
        <v>25.8</v>
      </c>
      <c r="E240" s="238">
        <v>686</v>
      </c>
      <c r="F240" s="396">
        <v>8</v>
      </c>
      <c r="G240" s="66">
        <v>7.8</v>
      </c>
      <c r="H240" s="66">
        <v>19.100000000000001</v>
      </c>
      <c r="J240" s="256">
        <v>325</v>
      </c>
      <c r="K240" s="256">
        <v>191</v>
      </c>
    </row>
    <row r="241" spans="1:11" s="1" customFormat="1" ht="15" x14ac:dyDescent="0.25">
      <c r="A241" s="10">
        <f t="shared" si="9"/>
        <v>42970</v>
      </c>
      <c r="B241" s="238">
        <v>307</v>
      </c>
      <c r="C241" s="110"/>
      <c r="D241" s="66">
        <v>26.4</v>
      </c>
      <c r="E241" s="238">
        <v>664</v>
      </c>
      <c r="F241" s="396">
        <v>7.9</v>
      </c>
      <c r="G241" s="66">
        <v>7.8</v>
      </c>
      <c r="H241" s="66">
        <v>21.5</v>
      </c>
      <c r="J241" s="256">
        <v>333</v>
      </c>
      <c r="K241" s="256">
        <v>198</v>
      </c>
    </row>
    <row r="242" spans="1:11" s="1" customFormat="1" ht="15" x14ac:dyDescent="0.25">
      <c r="A242" s="10">
        <f t="shared" si="9"/>
        <v>42971</v>
      </c>
      <c r="B242" s="238">
        <v>306</v>
      </c>
      <c r="C242" s="110"/>
      <c r="D242" s="66">
        <v>26.5</v>
      </c>
      <c r="E242" s="238">
        <v>656</v>
      </c>
      <c r="F242" s="396">
        <v>7.7</v>
      </c>
      <c r="G242" s="66">
        <v>7.7</v>
      </c>
      <c r="H242" s="66">
        <v>22.1</v>
      </c>
      <c r="J242" s="256">
        <v>330</v>
      </c>
      <c r="K242" s="256">
        <v>176</v>
      </c>
    </row>
    <row r="243" spans="1:11" s="1" customFormat="1" ht="15" x14ac:dyDescent="0.25">
      <c r="A243" s="10">
        <f t="shared" si="9"/>
        <v>42972</v>
      </c>
      <c r="B243" s="238">
        <v>303</v>
      </c>
      <c r="C243" s="110"/>
      <c r="D243" s="66">
        <v>26.2</v>
      </c>
      <c r="E243" s="238">
        <v>668</v>
      </c>
      <c r="F243" s="396">
        <v>7.8</v>
      </c>
      <c r="G243" s="66">
        <v>7.8</v>
      </c>
      <c r="H243" s="174">
        <v>19.5</v>
      </c>
      <c r="J243" s="256">
        <v>326</v>
      </c>
      <c r="K243" s="256">
        <v>177</v>
      </c>
    </row>
    <row r="244" spans="1:11" s="1" customFormat="1" ht="15" x14ac:dyDescent="0.25">
      <c r="A244" s="10">
        <f t="shared" si="9"/>
        <v>42973</v>
      </c>
      <c r="B244" s="392">
        <v>299</v>
      </c>
      <c r="C244" s="110"/>
      <c r="D244" s="66">
        <v>26.6</v>
      </c>
      <c r="E244" s="238">
        <v>742</v>
      </c>
      <c r="F244" s="396">
        <v>7.9</v>
      </c>
      <c r="G244" s="66">
        <v>7.8</v>
      </c>
      <c r="H244" s="66">
        <v>19.2</v>
      </c>
      <c r="J244" s="256">
        <v>325</v>
      </c>
      <c r="K244" s="256">
        <v>213</v>
      </c>
    </row>
    <row r="245" spans="1:11" s="1" customFormat="1" ht="15" x14ac:dyDescent="0.25">
      <c r="A245" s="10">
        <f t="shared" si="9"/>
        <v>42974</v>
      </c>
      <c r="B245" s="392">
        <v>335</v>
      </c>
      <c r="C245" s="110"/>
      <c r="D245" s="66">
        <v>27.2</v>
      </c>
      <c r="E245" s="238">
        <v>738</v>
      </c>
      <c r="F245" s="396">
        <v>7.8</v>
      </c>
      <c r="G245" s="66">
        <v>7.7</v>
      </c>
      <c r="H245" s="66">
        <v>16.600000000000001</v>
      </c>
      <c r="J245" s="256">
        <v>360</v>
      </c>
      <c r="K245" s="256">
        <v>252</v>
      </c>
    </row>
    <row r="246" spans="1:11" s="1" customFormat="1" ht="15" x14ac:dyDescent="0.25">
      <c r="A246" s="10">
        <f t="shared" si="9"/>
        <v>42975</v>
      </c>
      <c r="B246" s="392">
        <v>343</v>
      </c>
      <c r="C246" s="110"/>
      <c r="D246" s="66">
        <v>27.8</v>
      </c>
      <c r="E246" s="238">
        <v>704</v>
      </c>
      <c r="F246" s="396">
        <v>7.6</v>
      </c>
      <c r="G246" s="66">
        <v>7.7</v>
      </c>
      <c r="H246" s="66">
        <v>17.899999999999999</v>
      </c>
      <c r="J246" s="256">
        <v>368</v>
      </c>
      <c r="K246" s="256">
        <v>283</v>
      </c>
    </row>
    <row r="247" spans="1:11" s="1" customFormat="1" ht="15" x14ac:dyDescent="0.25">
      <c r="A247" s="10">
        <f t="shared" si="9"/>
        <v>42976</v>
      </c>
      <c r="B247" s="238">
        <v>333</v>
      </c>
      <c r="C247" s="110"/>
      <c r="D247" s="66">
        <v>27.9</v>
      </c>
      <c r="E247" s="238">
        <v>625</v>
      </c>
      <c r="F247" s="396">
        <v>7.2</v>
      </c>
      <c r="G247" s="66">
        <v>7.5</v>
      </c>
      <c r="H247" s="66">
        <v>20.6</v>
      </c>
      <c r="J247" s="256">
        <v>354</v>
      </c>
      <c r="K247" s="256">
        <v>250</v>
      </c>
    </row>
    <row r="248" spans="1:11" s="1" customFormat="1" ht="15" x14ac:dyDescent="0.25">
      <c r="A248" s="10">
        <f t="shared" si="9"/>
        <v>42977</v>
      </c>
      <c r="B248" s="238">
        <v>306</v>
      </c>
      <c r="C248" s="110"/>
      <c r="D248" s="66">
        <v>27.3</v>
      </c>
      <c r="E248" s="238">
        <v>654</v>
      </c>
      <c r="F248" s="396">
        <v>7.2</v>
      </c>
      <c r="G248" s="66">
        <v>7.4</v>
      </c>
      <c r="H248" s="356" t="s">
        <v>819</v>
      </c>
      <c r="J248" s="256">
        <v>327</v>
      </c>
      <c r="K248" s="256">
        <v>251</v>
      </c>
    </row>
    <row r="249" spans="1:11" s="1" customFormat="1" ht="15" x14ac:dyDescent="0.25">
      <c r="A249" s="10">
        <f t="shared" si="9"/>
        <v>42978</v>
      </c>
      <c r="B249" s="238">
        <v>285</v>
      </c>
      <c r="C249" s="110"/>
      <c r="D249" s="66">
        <v>26.6</v>
      </c>
      <c r="E249" s="238">
        <v>662</v>
      </c>
      <c r="F249" s="396">
        <v>7.3</v>
      </c>
      <c r="G249" s="66">
        <v>7.3</v>
      </c>
      <c r="H249" s="356" t="s">
        <v>819</v>
      </c>
      <c r="J249" s="256">
        <v>301</v>
      </c>
      <c r="K249" s="256">
        <v>257</v>
      </c>
    </row>
    <row r="250" spans="1:11" s="1" customFormat="1" ht="15" x14ac:dyDescent="0.25">
      <c r="A250" s="10">
        <f t="shared" si="9"/>
        <v>42979</v>
      </c>
      <c r="B250" s="238">
        <v>360</v>
      </c>
      <c r="C250" s="110"/>
      <c r="D250" s="66">
        <v>26.8</v>
      </c>
      <c r="E250" s="238">
        <v>754</v>
      </c>
      <c r="F250" s="396">
        <v>7.2</v>
      </c>
      <c r="G250" s="66">
        <v>7.3</v>
      </c>
      <c r="H250" s="356" t="s">
        <v>819</v>
      </c>
      <c r="J250" s="256">
        <v>458</v>
      </c>
      <c r="K250" s="256">
        <v>468</v>
      </c>
    </row>
    <row r="251" spans="1:11" s="1" customFormat="1" ht="15" x14ac:dyDescent="0.25">
      <c r="A251" s="10">
        <f t="shared" si="9"/>
        <v>42980</v>
      </c>
      <c r="B251" s="238">
        <v>556</v>
      </c>
      <c r="C251" s="110"/>
      <c r="D251" s="66">
        <v>27.3</v>
      </c>
      <c r="E251" s="238">
        <v>788</v>
      </c>
      <c r="F251" s="396">
        <v>7.3</v>
      </c>
      <c r="G251" s="66">
        <v>7.6</v>
      </c>
      <c r="H251" s="356" t="s">
        <v>819</v>
      </c>
      <c r="J251" s="256">
        <v>971</v>
      </c>
      <c r="K251" s="256">
        <v>714</v>
      </c>
    </row>
    <row r="252" spans="1:11" s="1" customFormat="1" ht="15" x14ac:dyDescent="0.25">
      <c r="A252" s="10">
        <f t="shared" si="9"/>
        <v>42981</v>
      </c>
      <c r="B252" s="238">
        <v>511</v>
      </c>
      <c r="C252" s="110"/>
      <c r="D252" s="66">
        <v>28.3</v>
      </c>
      <c r="E252" s="238">
        <v>818</v>
      </c>
      <c r="F252" s="396">
        <v>7.3</v>
      </c>
      <c r="G252" s="66">
        <v>7.6</v>
      </c>
      <c r="H252" s="356" t="s">
        <v>819</v>
      </c>
      <c r="J252" s="256">
        <v>940</v>
      </c>
      <c r="K252" s="256">
        <v>625</v>
      </c>
    </row>
    <row r="253" spans="1:11" s="1" customFormat="1" ht="15" x14ac:dyDescent="0.25">
      <c r="A253" s="10">
        <f t="shared" si="9"/>
        <v>42982</v>
      </c>
      <c r="B253" s="238">
        <v>512</v>
      </c>
      <c r="C253" s="110"/>
      <c r="D253" s="66">
        <v>27.6</v>
      </c>
      <c r="E253" s="238">
        <v>830</v>
      </c>
      <c r="F253" s="396">
        <v>7</v>
      </c>
      <c r="G253" s="66">
        <v>7.5</v>
      </c>
      <c r="H253" s="356" t="s">
        <v>819</v>
      </c>
      <c r="J253" s="256">
        <v>957</v>
      </c>
      <c r="K253" s="256">
        <v>671</v>
      </c>
    </row>
    <row r="254" spans="1:11" s="1" customFormat="1" ht="15" x14ac:dyDescent="0.25">
      <c r="A254" s="10">
        <f t="shared" si="9"/>
        <v>42983</v>
      </c>
      <c r="B254" s="392">
        <v>467</v>
      </c>
      <c r="C254" s="110"/>
      <c r="D254" s="66">
        <v>27.8</v>
      </c>
      <c r="E254" s="238">
        <v>919</v>
      </c>
      <c r="F254" s="396">
        <v>7.6</v>
      </c>
      <c r="G254" s="66">
        <v>7.8</v>
      </c>
      <c r="H254" s="356" t="s">
        <v>819</v>
      </c>
      <c r="J254" s="256">
        <v>916</v>
      </c>
      <c r="K254" s="256">
        <v>580</v>
      </c>
    </row>
    <row r="255" spans="1:11" s="1" customFormat="1" ht="15" x14ac:dyDescent="0.25">
      <c r="A255" s="10">
        <f t="shared" si="9"/>
        <v>42984</v>
      </c>
      <c r="B255" s="392">
        <v>479</v>
      </c>
      <c r="C255" s="110"/>
      <c r="D255" s="66">
        <v>28.1</v>
      </c>
      <c r="E255" s="238">
        <v>919</v>
      </c>
      <c r="F255" s="396">
        <v>7.6</v>
      </c>
      <c r="G255" s="66">
        <v>7.9</v>
      </c>
      <c r="H255" s="356" t="s">
        <v>819</v>
      </c>
      <c r="J255" s="256">
        <v>952</v>
      </c>
      <c r="K255" s="256">
        <v>617</v>
      </c>
    </row>
    <row r="256" spans="1:11" s="1" customFormat="1" ht="15" x14ac:dyDescent="0.25">
      <c r="A256" s="10">
        <f t="shared" si="9"/>
        <v>42985</v>
      </c>
      <c r="B256" s="238">
        <v>516</v>
      </c>
      <c r="C256" s="110"/>
      <c r="D256" s="66">
        <v>26.5</v>
      </c>
      <c r="E256" s="238">
        <v>951</v>
      </c>
      <c r="F256" s="396">
        <v>7.6</v>
      </c>
      <c r="G256" s="66">
        <v>7.9</v>
      </c>
      <c r="H256" s="356" t="s">
        <v>819</v>
      </c>
      <c r="J256" s="256">
        <v>1017</v>
      </c>
      <c r="K256" s="256">
        <v>739</v>
      </c>
    </row>
    <row r="257" spans="1:11" s="1" customFormat="1" ht="15" x14ac:dyDescent="0.25">
      <c r="A257" s="10">
        <f t="shared" si="9"/>
        <v>42986</v>
      </c>
      <c r="B257" s="238">
        <v>537</v>
      </c>
      <c r="C257" s="110"/>
      <c r="D257" s="66">
        <v>25.1</v>
      </c>
      <c r="E257" s="238">
        <v>877</v>
      </c>
      <c r="F257" s="396">
        <v>8.3000000000000007</v>
      </c>
      <c r="G257" s="66">
        <v>8</v>
      </c>
      <c r="H257" s="66">
        <v>36.6</v>
      </c>
      <c r="J257" s="256">
        <v>1064</v>
      </c>
      <c r="K257" s="256">
        <v>761</v>
      </c>
    </row>
    <row r="258" spans="1:11" s="1" customFormat="1" ht="15" x14ac:dyDescent="0.25">
      <c r="A258" s="10">
        <f t="shared" si="9"/>
        <v>42987</v>
      </c>
      <c r="B258" s="238">
        <v>510</v>
      </c>
      <c r="C258" s="110"/>
      <c r="D258" s="66">
        <v>25.6</v>
      </c>
      <c r="E258" s="238">
        <v>914</v>
      </c>
      <c r="F258" s="396">
        <v>8.1999999999999993</v>
      </c>
      <c r="G258" s="66">
        <v>7.9</v>
      </c>
      <c r="H258" s="66">
        <v>38.700000000000003</v>
      </c>
      <c r="J258" s="256">
        <v>1044</v>
      </c>
      <c r="K258" s="256">
        <v>752</v>
      </c>
    </row>
    <row r="259" spans="1:11" s="1" customFormat="1" ht="15" x14ac:dyDescent="0.25">
      <c r="A259" s="10">
        <f t="shared" si="9"/>
        <v>42988</v>
      </c>
      <c r="B259" s="238">
        <v>519</v>
      </c>
      <c r="C259" s="110"/>
      <c r="D259" s="66">
        <v>25.8</v>
      </c>
      <c r="E259" s="238">
        <v>837</v>
      </c>
      <c r="F259" s="396">
        <v>8</v>
      </c>
      <c r="G259" s="66">
        <v>7.9</v>
      </c>
      <c r="H259" s="66">
        <v>39.700000000000003</v>
      </c>
      <c r="J259" s="256">
        <v>1077</v>
      </c>
      <c r="K259" s="256">
        <v>788</v>
      </c>
    </row>
    <row r="260" spans="1:11" s="1" customFormat="1" ht="15" x14ac:dyDescent="0.25">
      <c r="A260" s="10">
        <f t="shared" si="9"/>
        <v>42989</v>
      </c>
      <c r="B260" s="238">
        <v>547</v>
      </c>
      <c r="C260" s="110"/>
      <c r="D260" s="66">
        <v>26.1</v>
      </c>
      <c r="E260" s="238">
        <v>705</v>
      </c>
      <c r="F260" s="396">
        <v>7.5</v>
      </c>
      <c r="G260" s="66">
        <v>7.8</v>
      </c>
      <c r="H260" s="66">
        <v>39.5</v>
      </c>
      <c r="J260" s="256">
        <v>1135</v>
      </c>
      <c r="K260" s="256">
        <v>775</v>
      </c>
    </row>
    <row r="261" spans="1:11" s="1" customFormat="1" ht="15" x14ac:dyDescent="0.25">
      <c r="A261" s="10">
        <f t="shared" si="9"/>
        <v>42990</v>
      </c>
      <c r="B261" s="238">
        <v>522</v>
      </c>
      <c r="C261" s="110"/>
      <c r="D261" s="66">
        <v>26.3</v>
      </c>
      <c r="E261" s="238">
        <v>792</v>
      </c>
      <c r="F261" s="396">
        <v>7.4</v>
      </c>
      <c r="G261" s="66">
        <v>7.7</v>
      </c>
      <c r="H261" s="66">
        <v>40.9</v>
      </c>
      <c r="J261" s="256">
        <v>1118</v>
      </c>
      <c r="K261" s="256">
        <v>799</v>
      </c>
    </row>
    <row r="262" spans="1:11" s="1" customFormat="1" ht="15" x14ac:dyDescent="0.25">
      <c r="A262" s="10">
        <f t="shared" si="9"/>
        <v>42991</v>
      </c>
      <c r="B262" s="238">
        <v>544</v>
      </c>
      <c r="C262" s="110"/>
      <c r="D262" s="66">
        <v>26</v>
      </c>
      <c r="E262" s="238">
        <v>759</v>
      </c>
      <c r="F262" s="396">
        <v>7.5</v>
      </c>
      <c r="G262" s="66">
        <v>7.7</v>
      </c>
      <c r="H262" s="66">
        <v>38.200000000000003</v>
      </c>
      <c r="J262" s="256">
        <v>1163</v>
      </c>
      <c r="K262" s="256">
        <v>891</v>
      </c>
    </row>
    <row r="263" spans="1:11" s="1" customFormat="1" ht="15" x14ac:dyDescent="0.25">
      <c r="A263" s="10">
        <f t="shared" si="9"/>
        <v>42992</v>
      </c>
      <c r="B263" s="238">
        <v>537</v>
      </c>
      <c r="C263" s="110"/>
      <c r="D263" s="66">
        <v>24.8</v>
      </c>
      <c r="E263" s="238">
        <v>717</v>
      </c>
      <c r="F263" s="396">
        <v>7.7</v>
      </c>
      <c r="G263" s="66">
        <v>7.8</v>
      </c>
      <c r="H263" s="66">
        <v>39.9</v>
      </c>
      <c r="J263" s="256">
        <v>1169</v>
      </c>
      <c r="K263" s="256">
        <v>944</v>
      </c>
    </row>
    <row r="264" spans="1:11" s="1" customFormat="1" ht="15" x14ac:dyDescent="0.25">
      <c r="A264" s="10">
        <f t="shared" si="9"/>
        <v>42993</v>
      </c>
      <c r="B264" s="238">
        <v>564</v>
      </c>
      <c r="C264" s="110"/>
      <c r="D264" s="66">
        <v>23.4</v>
      </c>
      <c r="E264" s="238">
        <v>724</v>
      </c>
      <c r="F264" s="396">
        <v>7.9</v>
      </c>
      <c r="G264" s="66">
        <v>7.8</v>
      </c>
      <c r="H264" s="66">
        <v>37.1</v>
      </c>
      <c r="J264" s="256">
        <v>1222</v>
      </c>
      <c r="K264" s="256">
        <v>1012</v>
      </c>
    </row>
    <row r="265" spans="1:11" s="1" customFormat="1" ht="15" x14ac:dyDescent="0.25">
      <c r="A265" s="10">
        <f t="shared" ref="A265:A328" si="10">+A264+1</f>
        <v>42994</v>
      </c>
      <c r="B265" s="238">
        <v>598</v>
      </c>
      <c r="C265" s="110"/>
      <c r="D265" s="66">
        <v>22.9</v>
      </c>
      <c r="E265" s="238">
        <v>695</v>
      </c>
      <c r="F265" s="396">
        <v>8.1</v>
      </c>
      <c r="G265" s="66">
        <v>7.8</v>
      </c>
      <c r="H265" s="66">
        <v>35.9</v>
      </c>
      <c r="J265" s="256">
        <v>1291</v>
      </c>
      <c r="K265" s="256">
        <v>1076</v>
      </c>
    </row>
    <row r="266" spans="1:11" s="1" customFormat="1" ht="15" x14ac:dyDescent="0.25">
      <c r="A266" s="10">
        <f t="shared" si="10"/>
        <v>42995</v>
      </c>
      <c r="B266" s="392">
        <v>613</v>
      </c>
      <c r="C266" s="110"/>
      <c r="D266" s="66">
        <v>22.6</v>
      </c>
      <c r="E266" s="238">
        <v>655</v>
      </c>
      <c r="F266" s="396">
        <v>8.1</v>
      </c>
      <c r="G266" s="66">
        <v>7.8</v>
      </c>
      <c r="H266" s="174">
        <v>37.1</v>
      </c>
      <c r="J266" s="256">
        <v>1330</v>
      </c>
      <c r="K266" s="256">
        <v>1122</v>
      </c>
    </row>
    <row r="267" spans="1:11" s="1" customFormat="1" ht="15" x14ac:dyDescent="0.25">
      <c r="A267" s="10">
        <f t="shared" si="10"/>
        <v>42996</v>
      </c>
      <c r="B267" s="392">
        <v>628</v>
      </c>
      <c r="C267" s="110"/>
      <c r="D267" s="66">
        <v>22.2</v>
      </c>
      <c r="E267" s="238">
        <v>663</v>
      </c>
      <c r="F267" s="396">
        <v>8.1999999999999993</v>
      </c>
      <c r="G267" s="66">
        <v>7.8</v>
      </c>
      <c r="H267" s="66">
        <v>36.1</v>
      </c>
      <c r="J267" s="256">
        <v>1367</v>
      </c>
      <c r="K267" s="256">
        <v>1266</v>
      </c>
    </row>
    <row r="268" spans="1:11" s="1" customFormat="1" ht="15" x14ac:dyDescent="0.25">
      <c r="A268" s="10">
        <f t="shared" si="10"/>
        <v>42997</v>
      </c>
      <c r="B268" s="392">
        <v>628</v>
      </c>
      <c r="C268" s="110"/>
      <c r="D268" s="66">
        <v>21.5</v>
      </c>
      <c r="E268" s="238">
        <v>658</v>
      </c>
      <c r="F268" s="396">
        <v>8.1999999999999993</v>
      </c>
      <c r="G268" s="66">
        <v>7.8</v>
      </c>
      <c r="H268" s="66">
        <v>40</v>
      </c>
      <c r="J268" s="256">
        <v>1382</v>
      </c>
      <c r="K268" s="256">
        <v>1279</v>
      </c>
    </row>
    <row r="269" spans="1:11" s="1" customFormat="1" ht="15" x14ac:dyDescent="0.25">
      <c r="A269" s="10">
        <f t="shared" si="10"/>
        <v>42998</v>
      </c>
      <c r="B269" s="238">
        <v>603</v>
      </c>
      <c r="C269" s="110"/>
      <c r="D269" s="66">
        <v>21.2</v>
      </c>
      <c r="E269" s="238">
        <v>633</v>
      </c>
      <c r="F269" s="396">
        <v>8.3000000000000007</v>
      </c>
      <c r="G269" s="66">
        <v>7.8</v>
      </c>
      <c r="H269" s="66">
        <v>43.4</v>
      </c>
      <c r="J269" s="256">
        <v>1370</v>
      </c>
      <c r="K269" s="256">
        <v>1236</v>
      </c>
    </row>
    <row r="270" spans="1:11" s="1" customFormat="1" ht="15" x14ac:dyDescent="0.25">
      <c r="A270" s="10">
        <f t="shared" si="10"/>
        <v>42999</v>
      </c>
      <c r="B270" s="238">
        <v>607</v>
      </c>
      <c r="C270" s="110"/>
      <c r="D270" s="66">
        <v>21.2</v>
      </c>
      <c r="E270" s="238">
        <v>596</v>
      </c>
      <c r="F270" s="396">
        <v>7.9</v>
      </c>
      <c r="G270" s="66">
        <v>7.7</v>
      </c>
      <c r="H270" s="66">
        <v>41.2</v>
      </c>
      <c r="J270" s="256">
        <v>1390</v>
      </c>
      <c r="K270" s="256">
        <v>1228</v>
      </c>
    </row>
    <row r="271" spans="1:11" s="1" customFormat="1" ht="15" x14ac:dyDescent="0.25">
      <c r="A271" s="10">
        <f t="shared" si="10"/>
        <v>43000</v>
      </c>
      <c r="B271" s="238">
        <v>568</v>
      </c>
      <c r="C271" s="110"/>
      <c r="D271" s="66">
        <v>20.3</v>
      </c>
      <c r="E271" s="238">
        <v>527</v>
      </c>
      <c r="F271" s="396">
        <v>7.8</v>
      </c>
      <c r="G271" s="66">
        <v>7.7</v>
      </c>
      <c r="H271" s="66">
        <v>47.1</v>
      </c>
      <c r="J271" s="256">
        <v>1359</v>
      </c>
      <c r="K271" s="256">
        <v>1064</v>
      </c>
    </row>
    <row r="272" spans="1:11" s="1" customFormat="1" ht="15" x14ac:dyDescent="0.25">
      <c r="A272" s="10">
        <f t="shared" si="10"/>
        <v>43001</v>
      </c>
      <c r="B272" s="238">
        <v>380</v>
      </c>
      <c r="C272" s="110"/>
      <c r="D272" s="66">
        <v>19.7</v>
      </c>
      <c r="E272" s="238">
        <v>612</v>
      </c>
      <c r="F272" s="396">
        <v>7.9</v>
      </c>
      <c r="G272" s="66">
        <v>7.7</v>
      </c>
      <c r="H272" s="66">
        <v>54.7</v>
      </c>
      <c r="J272" s="256">
        <v>1089</v>
      </c>
      <c r="K272" s="256">
        <v>792</v>
      </c>
    </row>
    <row r="273" spans="1:11" s="1" customFormat="1" ht="15" x14ac:dyDescent="0.25">
      <c r="A273" s="10">
        <f t="shared" si="10"/>
        <v>43002</v>
      </c>
      <c r="B273" s="238">
        <v>323</v>
      </c>
      <c r="C273" s="110"/>
      <c r="D273" s="66">
        <v>19.3</v>
      </c>
      <c r="E273" s="238">
        <v>673</v>
      </c>
      <c r="F273" s="396">
        <v>8.1</v>
      </c>
      <c r="G273" s="66">
        <v>7.7</v>
      </c>
      <c r="H273" s="66">
        <v>54</v>
      </c>
      <c r="J273" s="256">
        <v>1011</v>
      </c>
      <c r="K273" s="256">
        <v>777</v>
      </c>
    </row>
    <row r="274" spans="1:11" s="1" customFormat="1" ht="15" x14ac:dyDescent="0.25">
      <c r="A274" s="10">
        <f t="shared" si="10"/>
        <v>43003</v>
      </c>
      <c r="B274" s="238">
        <v>290</v>
      </c>
      <c r="C274" s="110"/>
      <c r="D274" s="66">
        <v>19.5</v>
      </c>
      <c r="E274" s="238">
        <v>681</v>
      </c>
      <c r="F274" s="396">
        <v>8.1999999999999993</v>
      </c>
      <c r="G274" s="66">
        <v>7.7</v>
      </c>
      <c r="H274" s="66">
        <v>53.8</v>
      </c>
      <c r="J274" s="256">
        <v>975</v>
      </c>
      <c r="K274" s="256">
        <v>753</v>
      </c>
    </row>
    <row r="275" spans="1:11" s="1" customFormat="1" ht="15" x14ac:dyDescent="0.25">
      <c r="A275" s="10">
        <f t="shared" si="10"/>
        <v>43004</v>
      </c>
      <c r="B275" s="238">
        <v>248</v>
      </c>
      <c r="C275" s="110"/>
      <c r="D275" s="66">
        <v>20.3</v>
      </c>
      <c r="E275" s="238">
        <v>711</v>
      </c>
      <c r="F275" s="396">
        <v>8.1</v>
      </c>
      <c r="G275" s="66">
        <v>7.7</v>
      </c>
      <c r="H275" s="66">
        <v>54.2</v>
      </c>
      <c r="J275" s="256">
        <v>918</v>
      </c>
      <c r="K275" s="256">
        <v>706</v>
      </c>
    </row>
    <row r="276" spans="1:11" s="1" customFormat="1" ht="15" x14ac:dyDescent="0.25">
      <c r="A276" s="10">
        <f t="shared" si="10"/>
        <v>43005</v>
      </c>
      <c r="B276" s="238">
        <v>251</v>
      </c>
      <c r="C276" s="110"/>
      <c r="D276" s="66">
        <v>21.2</v>
      </c>
      <c r="E276" s="238">
        <v>613</v>
      </c>
      <c r="F276" s="396">
        <v>7.8</v>
      </c>
      <c r="G276" s="66">
        <v>7.6</v>
      </c>
      <c r="H276" s="174">
        <v>57.2</v>
      </c>
      <c r="J276" s="256">
        <v>936</v>
      </c>
      <c r="K276" s="256">
        <v>719</v>
      </c>
    </row>
    <row r="277" spans="1:11" s="1" customFormat="1" ht="15" x14ac:dyDescent="0.25">
      <c r="A277" s="10">
        <f t="shared" si="10"/>
        <v>43006</v>
      </c>
      <c r="B277" s="392">
        <v>283</v>
      </c>
      <c r="C277" s="110"/>
      <c r="D277" s="66">
        <v>21.9</v>
      </c>
      <c r="E277" s="238">
        <v>666</v>
      </c>
      <c r="F277" s="396">
        <v>7.8</v>
      </c>
      <c r="G277" s="66">
        <v>7.6</v>
      </c>
      <c r="H277" s="66">
        <v>47.3</v>
      </c>
      <c r="J277" s="256">
        <v>1014</v>
      </c>
      <c r="K277" s="256">
        <v>849</v>
      </c>
    </row>
    <row r="278" spans="1:11" s="1" customFormat="1" ht="15" x14ac:dyDescent="0.25">
      <c r="A278" s="10">
        <f t="shared" si="10"/>
        <v>43007</v>
      </c>
      <c r="B278" s="238">
        <v>333</v>
      </c>
      <c r="C278" s="110"/>
      <c r="D278" s="66">
        <v>21.8</v>
      </c>
      <c r="E278" s="238">
        <v>723</v>
      </c>
      <c r="F278" s="396">
        <v>7.9</v>
      </c>
      <c r="G278" s="66">
        <v>7.6</v>
      </c>
      <c r="H278" s="66">
        <v>40.6</v>
      </c>
      <c r="J278" s="256">
        <v>1127</v>
      </c>
      <c r="K278" s="256">
        <v>1015</v>
      </c>
    </row>
    <row r="279" spans="1:11" s="1" customFormat="1" ht="15" x14ac:dyDescent="0.25">
      <c r="A279" s="10">
        <f t="shared" si="10"/>
        <v>43008</v>
      </c>
      <c r="B279" s="238">
        <v>401</v>
      </c>
      <c r="C279" s="110"/>
      <c r="D279" s="66">
        <v>21.2</v>
      </c>
      <c r="E279" s="238">
        <v>691</v>
      </c>
      <c r="F279" s="396">
        <v>8</v>
      </c>
      <c r="G279" s="66">
        <v>7.7</v>
      </c>
      <c r="H279" s="66">
        <v>36.1</v>
      </c>
      <c r="J279" s="256">
        <v>1260</v>
      </c>
      <c r="K279" s="256">
        <v>1187</v>
      </c>
    </row>
    <row r="280" spans="1:11" s="1" customFormat="1" ht="15" x14ac:dyDescent="0.25">
      <c r="A280" s="10">
        <f t="shared" si="10"/>
        <v>43009</v>
      </c>
      <c r="B280" s="238">
        <v>451</v>
      </c>
      <c r="C280" s="110"/>
      <c r="D280" s="66">
        <v>20</v>
      </c>
      <c r="E280" s="238">
        <v>633</v>
      </c>
      <c r="F280" s="396">
        <v>8.1999999999999993</v>
      </c>
      <c r="G280" s="66">
        <v>7.7</v>
      </c>
      <c r="H280" s="66">
        <v>35.200000000000003</v>
      </c>
      <c r="J280" s="256">
        <v>1379</v>
      </c>
      <c r="K280" s="256">
        <v>1296</v>
      </c>
    </row>
    <row r="281" spans="1:11" s="1" customFormat="1" ht="15" x14ac:dyDescent="0.25">
      <c r="A281" s="10">
        <f t="shared" si="10"/>
        <v>43010</v>
      </c>
      <c r="B281" s="238">
        <v>474</v>
      </c>
      <c r="C281" s="110"/>
      <c r="D281" s="66">
        <v>17.8</v>
      </c>
      <c r="E281" s="238">
        <v>617</v>
      </c>
      <c r="F281" s="396">
        <v>8.6999999999999993</v>
      </c>
      <c r="G281" s="66">
        <v>7.7</v>
      </c>
      <c r="H281" s="66">
        <v>36.9</v>
      </c>
      <c r="J281" s="256">
        <v>1436</v>
      </c>
      <c r="K281" s="256">
        <v>1352</v>
      </c>
    </row>
    <row r="282" spans="1:11" s="1" customFormat="1" ht="15" x14ac:dyDescent="0.25">
      <c r="A282" s="10">
        <f t="shared" si="10"/>
        <v>43011</v>
      </c>
      <c r="B282" s="238">
        <v>486</v>
      </c>
      <c r="C282" s="110"/>
      <c r="D282" s="66">
        <v>17.399999999999999</v>
      </c>
      <c r="E282" s="238">
        <v>626</v>
      </c>
      <c r="F282" s="396">
        <v>9</v>
      </c>
      <c r="G282" s="66">
        <v>7.7</v>
      </c>
      <c r="H282" s="66">
        <v>30.4</v>
      </c>
      <c r="J282" s="256">
        <v>1471</v>
      </c>
      <c r="K282" s="256">
        <v>1370</v>
      </c>
    </row>
    <row r="283" spans="1:11" s="1" customFormat="1" ht="15" x14ac:dyDescent="0.25">
      <c r="A283" s="10">
        <f t="shared" si="10"/>
        <v>43012</v>
      </c>
      <c r="B283" s="238">
        <v>489</v>
      </c>
      <c r="C283" s="110"/>
      <c r="D283" s="66">
        <v>17.5</v>
      </c>
      <c r="E283" s="238">
        <v>588</v>
      </c>
      <c r="F283" s="396">
        <v>9</v>
      </c>
      <c r="G283" s="66">
        <v>7.7</v>
      </c>
      <c r="H283" s="66">
        <v>33.200000000000003</v>
      </c>
      <c r="J283" s="256">
        <v>1501</v>
      </c>
      <c r="K283" s="256">
        <v>1284</v>
      </c>
    </row>
    <row r="284" spans="1:11" s="1" customFormat="1" ht="15" x14ac:dyDescent="0.25">
      <c r="A284" s="10">
        <f t="shared" si="10"/>
        <v>43013</v>
      </c>
      <c r="B284" s="238">
        <v>480</v>
      </c>
      <c r="C284" s="110"/>
      <c r="D284" s="66">
        <v>17.600000000000001</v>
      </c>
      <c r="E284" s="238">
        <v>554</v>
      </c>
      <c r="F284" s="396">
        <v>8.8000000000000007</v>
      </c>
      <c r="G284" s="66">
        <v>7.6</v>
      </c>
      <c r="H284" s="66">
        <v>35.6</v>
      </c>
      <c r="J284" s="256">
        <v>1518</v>
      </c>
      <c r="K284" s="256">
        <v>1198</v>
      </c>
    </row>
    <row r="285" spans="1:11" s="1" customFormat="1" ht="15" x14ac:dyDescent="0.25">
      <c r="A285" s="10">
        <f t="shared" si="10"/>
        <v>43014</v>
      </c>
      <c r="B285" s="238">
        <v>432</v>
      </c>
      <c r="C285" s="110"/>
      <c r="D285" s="66">
        <v>17.8</v>
      </c>
      <c r="E285" s="238">
        <v>602</v>
      </c>
      <c r="F285" s="396">
        <v>8.9</v>
      </c>
      <c r="G285" s="66">
        <v>7.7</v>
      </c>
      <c r="H285" s="66">
        <v>30.8</v>
      </c>
      <c r="J285" s="256">
        <v>1460</v>
      </c>
      <c r="K285" s="256">
        <v>1082</v>
      </c>
    </row>
    <row r="286" spans="1:11" s="1" customFormat="1" ht="15" x14ac:dyDescent="0.25">
      <c r="A286" s="10">
        <f t="shared" si="10"/>
        <v>43015</v>
      </c>
      <c r="B286" s="392">
        <v>355</v>
      </c>
      <c r="C286" s="110"/>
      <c r="D286" s="66">
        <v>18.5</v>
      </c>
      <c r="E286" s="238">
        <v>639</v>
      </c>
      <c r="F286" s="396">
        <v>8.9</v>
      </c>
      <c r="G286" s="66">
        <v>7.7</v>
      </c>
      <c r="H286" s="66">
        <v>34.9</v>
      </c>
      <c r="J286" s="256">
        <v>1340</v>
      </c>
      <c r="K286" s="256">
        <v>1023</v>
      </c>
    </row>
    <row r="287" spans="1:11" s="1" customFormat="1" ht="15" x14ac:dyDescent="0.25">
      <c r="A287" s="10">
        <f t="shared" si="10"/>
        <v>43016</v>
      </c>
      <c r="B287" s="392">
        <v>394</v>
      </c>
      <c r="C287" s="110"/>
      <c r="D287" s="66">
        <v>18.2</v>
      </c>
      <c r="E287" s="238">
        <v>620</v>
      </c>
      <c r="F287" s="396">
        <v>8.8000000000000007</v>
      </c>
      <c r="G287" s="66">
        <v>7.7</v>
      </c>
      <c r="H287" s="66">
        <v>33.299999999999997</v>
      </c>
      <c r="J287" s="256">
        <v>1432</v>
      </c>
      <c r="K287" s="256">
        <v>1134</v>
      </c>
    </row>
    <row r="288" spans="1:11" s="1" customFormat="1" ht="15" x14ac:dyDescent="0.25">
      <c r="A288" s="10">
        <f t="shared" si="10"/>
        <v>43017</v>
      </c>
      <c r="B288" s="392">
        <v>356</v>
      </c>
      <c r="C288" s="110"/>
      <c r="D288" s="66">
        <v>17.2</v>
      </c>
      <c r="E288" s="238">
        <v>671</v>
      </c>
      <c r="F288" s="396">
        <v>8.9</v>
      </c>
      <c r="G288" s="66">
        <v>7.7</v>
      </c>
      <c r="H288" s="66">
        <v>32.799999999999997</v>
      </c>
      <c r="J288" s="256">
        <v>1386</v>
      </c>
      <c r="K288" s="256">
        <v>1042</v>
      </c>
    </row>
    <row r="289" spans="1:11" s="1" customFormat="1" ht="15" x14ac:dyDescent="0.25">
      <c r="A289" s="10">
        <f t="shared" si="10"/>
        <v>43018</v>
      </c>
      <c r="B289" s="238">
        <v>255</v>
      </c>
      <c r="C289" s="110"/>
      <c r="D289" s="66">
        <v>17.899999999999999</v>
      </c>
      <c r="E289" s="238">
        <v>760</v>
      </c>
      <c r="F289" s="396">
        <v>8.6999999999999993</v>
      </c>
      <c r="G289" s="66">
        <v>7.7</v>
      </c>
      <c r="H289" s="66">
        <v>34.299999999999997</v>
      </c>
      <c r="J289" s="256">
        <v>1197</v>
      </c>
      <c r="K289" s="256">
        <v>851</v>
      </c>
    </row>
    <row r="290" spans="1:11" s="1" customFormat="1" ht="15" x14ac:dyDescent="0.25">
      <c r="A290" s="10">
        <f t="shared" si="10"/>
        <v>43019</v>
      </c>
      <c r="B290" s="238">
        <v>182</v>
      </c>
      <c r="C290" s="110"/>
      <c r="D290" s="66">
        <v>17.7</v>
      </c>
      <c r="E290" s="238">
        <v>818</v>
      </c>
      <c r="F290" s="396">
        <v>8.5</v>
      </c>
      <c r="G290" s="66">
        <v>7.7</v>
      </c>
      <c r="H290" s="66">
        <v>43.9</v>
      </c>
      <c r="J290" s="256">
        <v>1047</v>
      </c>
      <c r="K290" s="256">
        <v>734</v>
      </c>
    </row>
    <row r="291" spans="1:11" s="1" customFormat="1" ht="15" x14ac:dyDescent="0.25">
      <c r="A291" s="10">
        <f t="shared" si="10"/>
        <v>43020</v>
      </c>
      <c r="B291" s="238">
        <v>188</v>
      </c>
      <c r="C291" s="110"/>
      <c r="D291" s="66">
        <v>15.8</v>
      </c>
      <c r="E291" s="238">
        <v>795</v>
      </c>
      <c r="F291" s="396">
        <v>9</v>
      </c>
      <c r="G291" s="66">
        <v>7.8</v>
      </c>
      <c r="H291" s="66">
        <v>42.6</v>
      </c>
      <c r="J291" s="256">
        <v>1082</v>
      </c>
      <c r="K291" s="256">
        <v>763</v>
      </c>
    </row>
    <row r="292" spans="1:11" s="1" customFormat="1" ht="15" x14ac:dyDescent="0.25">
      <c r="A292" s="10">
        <f t="shared" si="10"/>
        <v>43021</v>
      </c>
      <c r="B292" s="238">
        <v>214</v>
      </c>
      <c r="C292" s="110"/>
      <c r="D292" s="66">
        <v>15.4</v>
      </c>
      <c r="E292" s="238">
        <v>763</v>
      </c>
      <c r="F292" s="396">
        <v>9.1</v>
      </c>
      <c r="G292" s="66">
        <v>7.7</v>
      </c>
      <c r="H292" s="66">
        <v>34.9</v>
      </c>
      <c r="J292" s="256">
        <v>1158</v>
      </c>
      <c r="K292" s="256">
        <v>848</v>
      </c>
    </row>
    <row r="293" spans="1:11" s="1" customFormat="1" ht="15" x14ac:dyDescent="0.25">
      <c r="A293" s="10">
        <f t="shared" si="10"/>
        <v>43022</v>
      </c>
      <c r="B293" s="238">
        <v>221</v>
      </c>
      <c r="C293" s="110"/>
      <c r="D293" s="66">
        <v>15.6</v>
      </c>
      <c r="E293" s="238">
        <v>741</v>
      </c>
      <c r="F293" s="396">
        <v>9.1</v>
      </c>
      <c r="G293" s="66">
        <v>7.7</v>
      </c>
      <c r="H293" s="174">
        <v>33.799999999999997</v>
      </c>
      <c r="J293" s="256">
        <v>1193</v>
      </c>
      <c r="K293" s="256">
        <v>885</v>
      </c>
    </row>
    <row r="294" spans="1:11" s="1" customFormat="1" ht="15" x14ac:dyDescent="0.25">
      <c r="A294" s="10">
        <f t="shared" si="10"/>
        <v>43023</v>
      </c>
      <c r="B294" s="238">
        <v>280</v>
      </c>
      <c r="C294" s="110"/>
      <c r="D294" s="66">
        <v>15.7</v>
      </c>
      <c r="E294" s="238">
        <v>701</v>
      </c>
      <c r="F294" s="396">
        <v>9.1</v>
      </c>
      <c r="G294" s="66">
        <v>7.7</v>
      </c>
      <c r="H294" s="66">
        <v>30.5</v>
      </c>
      <c r="J294" s="256">
        <v>1343</v>
      </c>
      <c r="K294" s="256">
        <v>1028</v>
      </c>
    </row>
    <row r="295" spans="1:11" s="1" customFormat="1" ht="15" x14ac:dyDescent="0.25">
      <c r="A295" s="10">
        <f t="shared" si="10"/>
        <v>43024</v>
      </c>
      <c r="B295" s="238">
        <v>371</v>
      </c>
      <c r="C295" s="110"/>
      <c r="D295" s="66">
        <v>16</v>
      </c>
      <c r="E295" s="238">
        <v>634</v>
      </c>
      <c r="F295" s="396">
        <v>9</v>
      </c>
      <c r="G295" s="66">
        <v>7.6</v>
      </c>
      <c r="H295" s="66">
        <v>28.6</v>
      </c>
      <c r="J295" s="256">
        <v>1547</v>
      </c>
      <c r="K295" s="256">
        <v>1225</v>
      </c>
    </row>
    <row r="296" spans="1:11" s="1" customFormat="1" ht="15" x14ac:dyDescent="0.25">
      <c r="A296" s="10">
        <f t="shared" si="10"/>
        <v>43025</v>
      </c>
      <c r="B296" s="238">
        <v>443</v>
      </c>
      <c r="C296" s="110"/>
      <c r="D296" s="66">
        <v>16.3</v>
      </c>
      <c r="E296" s="238">
        <v>602</v>
      </c>
      <c r="F296" s="396">
        <v>8.8000000000000007</v>
      </c>
      <c r="G296" s="66">
        <v>7.6</v>
      </c>
      <c r="H296" s="66">
        <v>27</v>
      </c>
      <c r="J296" s="256">
        <v>1711</v>
      </c>
      <c r="K296" s="256">
        <v>1356</v>
      </c>
    </row>
    <row r="297" spans="1:11" s="1" customFormat="1" ht="15" x14ac:dyDescent="0.25">
      <c r="A297" s="10">
        <f t="shared" si="10"/>
        <v>43026</v>
      </c>
      <c r="B297" s="238">
        <v>470</v>
      </c>
      <c r="C297" s="110"/>
      <c r="D297" s="66">
        <v>16.5</v>
      </c>
      <c r="E297" s="238">
        <v>596</v>
      </c>
      <c r="F297" s="396">
        <v>8.6</v>
      </c>
      <c r="G297" s="66">
        <v>7.6</v>
      </c>
      <c r="H297" s="66">
        <v>27.4</v>
      </c>
      <c r="J297" s="256">
        <v>1779</v>
      </c>
      <c r="K297" s="256">
        <v>1393</v>
      </c>
    </row>
    <row r="298" spans="1:11" s="1" customFormat="1" ht="15" x14ac:dyDescent="0.25">
      <c r="A298" s="10">
        <f t="shared" si="10"/>
        <v>43027</v>
      </c>
      <c r="B298" s="238">
        <v>501</v>
      </c>
      <c r="C298" s="110"/>
      <c r="D298" s="66">
        <v>16.600000000000001</v>
      </c>
      <c r="E298" s="238">
        <v>571</v>
      </c>
      <c r="F298" s="396">
        <v>8.4</v>
      </c>
      <c r="G298" s="66">
        <v>7.6</v>
      </c>
      <c r="H298" s="66">
        <v>26</v>
      </c>
      <c r="J298" s="256">
        <v>1838</v>
      </c>
      <c r="K298" s="256">
        <v>1397</v>
      </c>
    </row>
    <row r="299" spans="1:11" s="1" customFormat="1" ht="15" x14ac:dyDescent="0.25">
      <c r="A299" s="10">
        <f t="shared" si="10"/>
        <v>43028</v>
      </c>
      <c r="B299" s="238">
        <v>539</v>
      </c>
      <c r="C299" s="110"/>
      <c r="D299" s="66">
        <v>16.899999999999999</v>
      </c>
      <c r="E299" s="238">
        <v>582</v>
      </c>
      <c r="F299" s="396">
        <v>8.1999999999999993</v>
      </c>
      <c r="G299" s="66">
        <v>7.5</v>
      </c>
      <c r="H299" s="66">
        <v>26.9</v>
      </c>
      <c r="J299" s="256">
        <v>1880</v>
      </c>
      <c r="K299" s="256">
        <v>1387</v>
      </c>
    </row>
    <row r="300" spans="1:11" s="1" customFormat="1" ht="15" x14ac:dyDescent="0.25">
      <c r="A300" s="10">
        <f t="shared" si="10"/>
        <v>43029</v>
      </c>
      <c r="B300" s="392">
        <v>553</v>
      </c>
      <c r="C300" s="110"/>
      <c r="D300" s="66">
        <v>16.100000000000001</v>
      </c>
      <c r="E300" s="238">
        <v>587</v>
      </c>
      <c r="F300" s="396">
        <v>8.3000000000000007</v>
      </c>
      <c r="G300" s="66">
        <v>7.5</v>
      </c>
      <c r="H300" s="66">
        <v>29.7</v>
      </c>
      <c r="J300" s="256">
        <v>1853</v>
      </c>
      <c r="K300" s="256">
        <v>1398</v>
      </c>
    </row>
    <row r="301" spans="1:11" s="1" customFormat="1" ht="15" x14ac:dyDescent="0.25">
      <c r="A301" s="10">
        <f t="shared" si="10"/>
        <v>43030</v>
      </c>
      <c r="B301" s="392">
        <v>566</v>
      </c>
      <c r="C301" s="110"/>
      <c r="D301" s="66">
        <v>15.9</v>
      </c>
      <c r="E301" s="238">
        <v>600</v>
      </c>
      <c r="F301" s="396">
        <v>8.5</v>
      </c>
      <c r="G301" s="66">
        <v>7.6</v>
      </c>
      <c r="H301" s="66">
        <v>29.7</v>
      </c>
      <c r="J301" s="256">
        <v>1870</v>
      </c>
      <c r="K301" s="256">
        <v>1446</v>
      </c>
    </row>
    <row r="302" spans="1:11" s="1" customFormat="1" ht="15" x14ac:dyDescent="0.25">
      <c r="A302" s="10">
        <f t="shared" si="10"/>
        <v>43031</v>
      </c>
      <c r="B302" s="238">
        <v>576</v>
      </c>
      <c r="C302" s="110"/>
      <c r="D302" s="66">
        <v>16.3</v>
      </c>
      <c r="E302" s="238">
        <v>610</v>
      </c>
      <c r="F302" s="396">
        <v>8.5</v>
      </c>
      <c r="G302" s="66">
        <v>7.6</v>
      </c>
      <c r="H302" s="66">
        <v>27.5</v>
      </c>
      <c r="J302" s="256">
        <v>1896</v>
      </c>
      <c r="K302" s="256">
        <v>1439</v>
      </c>
    </row>
    <row r="303" spans="1:11" s="1" customFormat="1" ht="15" x14ac:dyDescent="0.25">
      <c r="A303" s="10">
        <f t="shared" si="10"/>
        <v>43032</v>
      </c>
      <c r="B303" s="238">
        <v>502</v>
      </c>
      <c r="C303" s="110"/>
      <c r="D303" s="66">
        <v>17.2</v>
      </c>
      <c r="E303" s="238">
        <v>642</v>
      </c>
      <c r="F303" s="396">
        <v>8.4</v>
      </c>
      <c r="G303" s="66">
        <v>7.6</v>
      </c>
      <c r="H303" s="66">
        <v>27.7</v>
      </c>
      <c r="J303" s="256">
        <v>1820</v>
      </c>
      <c r="K303" s="256">
        <v>1306</v>
      </c>
    </row>
    <row r="304" spans="1:11" s="1" customFormat="1" ht="15" x14ac:dyDescent="0.25">
      <c r="A304" s="10">
        <f t="shared" si="10"/>
        <v>43033</v>
      </c>
      <c r="B304" s="238">
        <v>460</v>
      </c>
      <c r="C304" s="110"/>
      <c r="D304" s="66">
        <v>17.8</v>
      </c>
      <c r="E304" s="238">
        <v>658</v>
      </c>
      <c r="F304" s="396">
        <v>8.1</v>
      </c>
      <c r="G304" s="66">
        <v>7.6</v>
      </c>
      <c r="H304" s="66">
        <v>32.299999999999997</v>
      </c>
      <c r="J304" s="256">
        <v>1711</v>
      </c>
      <c r="K304" s="256">
        <v>1165</v>
      </c>
    </row>
    <row r="305" spans="1:11" s="1" customFormat="1" ht="15" x14ac:dyDescent="0.25">
      <c r="A305" s="10">
        <f t="shared" si="10"/>
        <v>43034</v>
      </c>
      <c r="B305" s="238">
        <v>419</v>
      </c>
      <c r="C305" s="110"/>
      <c r="D305" s="66">
        <v>18.3</v>
      </c>
      <c r="E305" s="238">
        <v>686</v>
      </c>
      <c r="F305" s="396">
        <v>7.8</v>
      </c>
      <c r="G305" s="66">
        <v>7.6</v>
      </c>
      <c r="H305" s="66">
        <v>33.299999999999997</v>
      </c>
      <c r="J305" s="256">
        <v>1557</v>
      </c>
      <c r="K305" s="256">
        <v>995</v>
      </c>
    </row>
    <row r="306" spans="1:11" s="1" customFormat="1" ht="15" x14ac:dyDescent="0.25">
      <c r="A306" s="10">
        <f t="shared" si="10"/>
        <v>43035</v>
      </c>
      <c r="B306" s="238">
        <v>394</v>
      </c>
      <c r="C306" s="110"/>
      <c r="D306" s="66">
        <v>18.600000000000001</v>
      </c>
      <c r="E306" s="238">
        <v>711</v>
      </c>
      <c r="F306" s="396">
        <v>7.6</v>
      </c>
      <c r="G306" s="66">
        <v>7.6</v>
      </c>
      <c r="H306" s="66">
        <v>36.200000000000003</v>
      </c>
      <c r="J306" s="256">
        <v>1432</v>
      </c>
      <c r="K306" s="256">
        <v>880</v>
      </c>
    </row>
    <row r="307" spans="1:11" s="1" customFormat="1" ht="15" x14ac:dyDescent="0.25">
      <c r="A307" s="10">
        <f t="shared" si="10"/>
        <v>43036</v>
      </c>
      <c r="B307" s="238">
        <v>366</v>
      </c>
      <c r="C307" s="110"/>
      <c r="D307" s="66">
        <v>18.8</v>
      </c>
      <c r="E307" s="238">
        <v>777</v>
      </c>
      <c r="F307" s="396">
        <v>7.5</v>
      </c>
      <c r="G307" s="66">
        <v>7.6</v>
      </c>
      <c r="H307" s="66">
        <v>39.200000000000003</v>
      </c>
      <c r="J307" s="256">
        <v>1263</v>
      </c>
      <c r="K307" s="256">
        <v>676</v>
      </c>
    </row>
    <row r="308" spans="1:11" s="1" customFormat="1" ht="15" x14ac:dyDescent="0.25">
      <c r="A308" s="10">
        <f t="shared" si="10"/>
        <v>43037</v>
      </c>
      <c r="B308" s="238">
        <v>320</v>
      </c>
      <c r="C308" s="110"/>
      <c r="D308" s="66">
        <v>18.8</v>
      </c>
      <c r="E308" s="238">
        <v>826</v>
      </c>
      <c r="F308" s="396">
        <v>7.3</v>
      </c>
      <c r="G308" s="66">
        <v>7.6</v>
      </c>
      <c r="H308" s="66">
        <v>46.6</v>
      </c>
      <c r="J308" s="256">
        <v>959</v>
      </c>
      <c r="K308" s="256">
        <v>410</v>
      </c>
    </row>
    <row r="309" spans="1:11" s="1" customFormat="1" ht="15" x14ac:dyDescent="0.25">
      <c r="A309" s="10">
        <f t="shared" si="10"/>
        <v>43038</v>
      </c>
      <c r="B309" s="238">
        <v>328</v>
      </c>
      <c r="C309" s="110"/>
      <c r="D309" s="66">
        <v>18.2</v>
      </c>
      <c r="E309" s="238">
        <v>842</v>
      </c>
      <c r="F309" s="396">
        <v>7.4</v>
      </c>
      <c r="G309" s="66">
        <v>7.6</v>
      </c>
      <c r="H309" s="174">
        <v>47.9</v>
      </c>
      <c r="J309" s="256">
        <v>861</v>
      </c>
      <c r="K309" s="256">
        <v>350</v>
      </c>
    </row>
    <row r="310" spans="1:11" s="1" customFormat="1" ht="15" x14ac:dyDescent="0.25">
      <c r="A310" s="10">
        <f t="shared" si="10"/>
        <v>43039</v>
      </c>
      <c r="B310" s="238">
        <v>354</v>
      </c>
      <c r="C310" s="110"/>
      <c r="D310" s="66">
        <v>17</v>
      </c>
      <c r="E310" s="238">
        <v>870</v>
      </c>
      <c r="F310" s="396">
        <v>7.7</v>
      </c>
      <c r="G310" s="66">
        <v>7.7</v>
      </c>
      <c r="H310" s="66">
        <v>41.1</v>
      </c>
      <c r="J310" s="256">
        <v>823</v>
      </c>
      <c r="K310" s="256">
        <v>344</v>
      </c>
    </row>
    <row r="311" spans="1:11" s="1" customFormat="1" ht="15" x14ac:dyDescent="0.25">
      <c r="A311" s="10">
        <f t="shared" si="10"/>
        <v>43040</v>
      </c>
      <c r="B311" s="238">
        <v>369</v>
      </c>
      <c r="C311" s="110"/>
      <c r="D311" s="66">
        <v>16.399999999999999</v>
      </c>
      <c r="E311" s="238">
        <v>903</v>
      </c>
      <c r="F311" s="396">
        <v>8</v>
      </c>
      <c r="G311" s="66">
        <v>7.7</v>
      </c>
      <c r="H311" s="356" t="s">
        <v>819</v>
      </c>
      <c r="J311" s="256">
        <v>835</v>
      </c>
      <c r="K311" s="256">
        <v>328</v>
      </c>
    </row>
    <row r="312" spans="1:11" s="1" customFormat="1" ht="15" x14ac:dyDescent="0.25">
      <c r="A312" s="10">
        <f t="shared" si="10"/>
        <v>43041</v>
      </c>
      <c r="B312" s="238">
        <v>372</v>
      </c>
      <c r="C312" s="110"/>
      <c r="D312" s="66">
        <v>15.9</v>
      </c>
      <c r="E312" s="238">
        <v>914</v>
      </c>
      <c r="F312" s="396">
        <v>7.9</v>
      </c>
      <c r="G312" s="66">
        <v>7.7</v>
      </c>
      <c r="H312" s="356" t="s">
        <v>819</v>
      </c>
      <c r="J312" s="256">
        <v>822</v>
      </c>
      <c r="K312" s="256">
        <v>312</v>
      </c>
    </row>
    <row r="313" spans="1:11" s="1" customFormat="1" ht="15" x14ac:dyDescent="0.25">
      <c r="A313" s="10">
        <f t="shared" si="10"/>
        <v>43042</v>
      </c>
      <c r="B313" s="238">
        <v>375</v>
      </c>
      <c r="C313" s="110"/>
      <c r="D313" s="66">
        <v>15.9</v>
      </c>
      <c r="E313" s="238">
        <v>912</v>
      </c>
      <c r="F313" s="396">
        <v>7.9</v>
      </c>
      <c r="G313" s="66">
        <v>7.7</v>
      </c>
      <c r="H313" s="356" t="s">
        <v>819</v>
      </c>
      <c r="J313" s="256">
        <v>791</v>
      </c>
      <c r="K313" s="256">
        <v>317</v>
      </c>
    </row>
    <row r="314" spans="1:11" s="1" customFormat="1" ht="15" x14ac:dyDescent="0.25">
      <c r="A314" s="10">
        <f t="shared" si="10"/>
        <v>43043</v>
      </c>
      <c r="B314" s="238">
        <v>374</v>
      </c>
      <c r="C314" s="110"/>
      <c r="D314" s="66">
        <v>16.2</v>
      </c>
      <c r="E314" s="238">
        <v>902</v>
      </c>
      <c r="F314" s="396">
        <v>7.9</v>
      </c>
      <c r="G314" s="66">
        <v>7.7</v>
      </c>
      <c r="H314" s="356" t="s">
        <v>819</v>
      </c>
      <c r="J314" s="256">
        <v>763</v>
      </c>
      <c r="K314" s="256">
        <v>297</v>
      </c>
    </row>
    <row r="315" spans="1:11" s="1" customFormat="1" ht="15" x14ac:dyDescent="0.25">
      <c r="A315" s="10">
        <f t="shared" si="10"/>
        <v>43044</v>
      </c>
      <c r="B315" s="238">
        <v>367</v>
      </c>
      <c r="C315" s="110"/>
      <c r="D315" s="66">
        <v>15.3</v>
      </c>
      <c r="E315" s="238">
        <v>892</v>
      </c>
      <c r="F315" s="396">
        <v>8.1999999999999993</v>
      </c>
      <c r="G315" s="66">
        <v>7.7</v>
      </c>
      <c r="H315" s="356" t="s">
        <v>819</v>
      </c>
      <c r="J315" s="256">
        <v>712</v>
      </c>
      <c r="K315" s="256">
        <v>255</v>
      </c>
    </row>
    <row r="316" spans="1:11" s="1" customFormat="1" ht="15" x14ac:dyDescent="0.25">
      <c r="A316" s="10">
        <f t="shared" si="10"/>
        <v>43045</v>
      </c>
      <c r="B316" s="238">
        <v>359</v>
      </c>
      <c r="C316" s="110"/>
      <c r="D316" s="66">
        <v>14.4</v>
      </c>
      <c r="E316" s="238">
        <v>919</v>
      </c>
      <c r="F316" s="396">
        <v>8.5</v>
      </c>
      <c r="G316" s="66">
        <v>7.7</v>
      </c>
      <c r="H316" s="356" t="s">
        <v>819</v>
      </c>
      <c r="J316" s="256">
        <v>665</v>
      </c>
      <c r="K316" s="256">
        <v>233</v>
      </c>
    </row>
    <row r="317" spans="1:11" s="1" customFormat="1" ht="15" x14ac:dyDescent="0.25">
      <c r="A317" s="10">
        <f t="shared" si="10"/>
        <v>43046</v>
      </c>
      <c r="B317" s="238">
        <v>356</v>
      </c>
      <c r="C317" s="110"/>
      <c r="D317" s="66">
        <v>14.1</v>
      </c>
      <c r="E317" s="238">
        <v>924</v>
      </c>
      <c r="F317" s="396">
        <v>8.6999999999999993</v>
      </c>
      <c r="G317" s="66">
        <v>7.9</v>
      </c>
      <c r="H317" s="356" t="s">
        <v>819</v>
      </c>
      <c r="J317" s="256">
        <v>642</v>
      </c>
      <c r="K317" s="256">
        <v>225</v>
      </c>
    </row>
    <row r="318" spans="1:11" s="1" customFormat="1" ht="15" x14ac:dyDescent="0.25">
      <c r="A318" s="10">
        <f t="shared" si="10"/>
        <v>43047</v>
      </c>
      <c r="B318" s="238">
        <v>355</v>
      </c>
      <c r="C318" s="110"/>
      <c r="D318" s="66">
        <v>13.9</v>
      </c>
      <c r="E318" s="238">
        <v>888</v>
      </c>
      <c r="F318" s="396">
        <v>8.6999999999999993</v>
      </c>
      <c r="G318" s="66">
        <v>7.9</v>
      </c>
      <c r="H318" s="66">
        <v>44.4</v>
      </c>
      <c r="J318" s="256">
        <v>634</v>
      </c>
      <c r="K318" s="256">
        <v>216</v>
      </c>
    </row>
    <row r="319" spans="1:11" s="1" customFormat="1" ht="15" x14ac:dyDescent="0.25">
      <c r="A319" s="10">
        <f t="shared" si="10"/>
        <v>43048</v>
      </c>
      <c r="B319" s="238">
        <v>357</v>
      </c>
      <c r="C319" s="110"/>
      <c r="D319" s="66">
        <v>14.9</v>
      </c>
      <c r="E319" s="238">
        <v>889</v>
      </c>
      <c r="F319" s="396">
        <v>8.5</v>
      </c>
      <c r="G319" s="66">
        <v>7.9</v>
      </c>
      <c r="H319" s="66">
        <v>44.9</v>
      </c>
      <c r="J319" s="256">
        <v>639</v>
      </c>
      <c r="K319" s="256">
        <v>213</v>
      </c>
    </row>
    <row r="320" spans="1:11" s="1" customFormat="1" ht="15" x14ac:dyDescent="0.25">
      <c r="A320" s="10">
        <f t="shared" si="10"/>
        <v>43049</v>
      </c>
      <c r="B320" s="238">
        <v>355</v>
      </c>
      <c r="C320" s="110"/>
      <c r="D320" s="66">
        <v>15.3</v>
      </c>
      <c r="E320" s="238">
        <v>915</v>
      </c>
      <c r="F320" s="396">
        <v>8.3000000000000007</v>
      </c>
      <c r="G320" s="66">
        <v>7.8</v>
      </c>
      <c r="H320" s="66">
        <v>44.2</v>
      </c>
      <c r="J320" s="256">
        <v>624</v>
      </c>
      <c r="K320" s="256">
        <v>210</v>
      </c>
    </row>
    <row r="321" spans="1:11" s="1" customFormat="1" ht="15" x14ac:dyDescent="0.25">
      <c r="A321" s="10">
        <f t="shared" si="10"/>
        <v>43050</v>
      </c>
      <c r="B321" s="238">
        <v>356</v>
      </c>
      <c r="C321" s="110"/>
      <c r="D321" s="66">
        <v>15.3</v>
      </c>
      <c r="E321" s="238">
        <v>912</v>
      </c>
      <c r="F321" s="396">
        <v>8.4</v>
      </c>
      <c r="G321" s="66">
        <v>7.9</v>
      </c>
      <c r="H321" s="66">
        <v>41.8</v>
      </c>
      <c r="J321" s="256">
        <v>647</v>
      </c>
      <c r="K321" s="256">
        <v>211</v>
      </c>
    </row>
    <row r="322" spans="1:11" s="1" customFormat="1" ht="15" x14ac:dyDescent="0.25">
      <c r="A322" s="10">
        <f t="shared" si="10"/>
        <v>43051</v>
      </c>
      <c r="B322" s="238">
        <v>361</v>
      </c>
      <c r="C322" s="110"/>
      <c r="D322" s="66">
        <v>15</v>
      </c>
      <c r="E322" s="238">
        <v>880</v>
      </c>
      <c r="F322" s="396">
        <v>8.5</v>
      </c>
      <c r="G322" s="66">
        <v>7.9</v>
      </c>
      <c r="H322" s="66">
        <v>45.2</v>
      </c>
      <c r="J322" s="256">
        <v>688</v>
      </c>
      <c r="K322" s="256">
        <v>206</v>
      </c>
    </row>
    <row r="323" spans="1:11" s="1" customFormat="1" ht="15" x14ac:dyDescent="0.25">
      <c r="A323" s="10">
        <f t="shared" si="10"/>
        <v>43052</v>
      </c>
      <c r="B323" s="238">
        <v>363</v>
      </c>
      <c r="C323" s="110"/>
      <c r="D323" s="66">
        <v>14.9</v>
      </c>
      <c r="E323" s="238">
        <v>899</v>
      </c>
      <c r="F323" s="396">
        <v>8.6</v>
      </c>
      <c r="G323" s="66">
        <v>7.9</v>
      </c>
      <c r="H323" s="66">
        <v>43.5</v>
      </c>
      <c r="J323" s="256">
        <v>695</v>
      </c>
      <c r="K323" s="256">
        <v>204</v>
      </c>
    </row>
    <row r="324" spans="1:11" s="1" customFormat="1" ht="15" x14ac:dyDescent="0.25">
      <c r="A324" s="10">
        <f t="shared" si="10"/>
        <v>43053</v>
      </c>
      <c r="B324" s="238">
        <v>363</v>
      </c>
      <c r="C324" s="110"/>
      <c r="D324" s="66">
        <v>15.8</v>
      </c>
      <c r="E324" s="238">
        <v>909</v>
      </c>
      <c r="F324" s="396">
        <v>8.4</v>
      </c>
      <c r="G324" s="66">
        <v>7.8</v>
      </c>
      <c r="H324" s="174">
        <v>43.2</v>
      </c>
      <c r="J324" s="256">
        <v>623</v>
      </c>
      <c r="K324" s="256">
        <v>199</v>
      </c>
    </row>
    <row r="325" spans="1:11" s="1" customFormat="1" ht="15" x14ac:dyDescent="0.25">
      <c r="A325" s="10">
        <f t="shared" si="10"/>
        <v>43054</v>
      </c>
      <c r="B325" s="238">
        <v>366</v>
      </c>
      <c r="C325" s="110"/>
      <c r="D325" s="66">
        <v>15.4</v>
      </c>
      <c r="E325" s="238">
        <v>916</v>
      </c>
      <c r="F325" s="396">
        <v>8.4</v>
      </c>
      <c r="G325" s="66">
        <v>7.8</v>
      </c>
      <c r="H325" s="66">
        <v>41.7</v>
      </c>
      <c r="J325" s="256">
        <v>623</v>
      </c>
      <c r="K325" s="256">
        <v>200</v>
      </c>
    </row>
    <row r="326" spans="1:11" s="1" customFormat="1" ht="15" x14ac:dyDescent="0.25">
      <c r="A326" s="10">
        <f t="shared" si="10"/>
        <v>43055</v>
      </c>
      <c r="B326" s="238">
        <v>371</v>
      </c>
      <c r="C326" s="110"/>
      <c r="D326" s="66">
        <v>15.4</v>
      </c>
      <c r="E326" s="238">
        <v>909</v>
      </c>
      <c r="F326" s="396">
        <v>8.1999999999999993</v>
      </c>
      <c r="G326" s="66">
        <v>7.8</v>
      </c>
      <c r="H326" s="66">
        <v>44.9</v>
      </c>
      <c r="J326" s="256">
        <v>636</v>
      </c>
      <c r="K326" s="256">
        <v>200</v>
      </c>
    </row>
    <row r="327" spans="1:11" s="1" customFormat="1" ht="15" x14ac:dyDescent="0.25">
      <c r="A327" s="10">
        <f t="shared" si="10"/>
        <v>43056</v>
      </c>
      <c r="B327" s="238">
        <v>376</v>
      </c>
      <c r="C327" s="110"/>
      <c r="D327" s="66">
        <v>15.4</v>
      </c>
      <c r="E327" s="238">
        <v>933</v>
      </c>
      <c r="F327" s="396">
        <v>8</v>
      </c>
      <c r="G327" s="66">
        <v>7.8</v>
      </c>
      <c r="H327" s="66">
        <v>45.2</v>
      </c>
      <c r="J327" s="256">
        <v>666</v>
      </c>
      <c r="K327" s="256">
        <v>201</v>
      </c>
    </row>
    <row r="328" spans="1:11" s="1" customFormat="1" ht="15" x14ac:dyDescent="0.25">
      <c r="A328" s="10">
        <f t="shared" si="10"/>
        <v>43057</v>
      </c>
      <c r="B328" s="238">
        <v>369</v>
      </c>
      <c r="C328" s="110"/>
      <c r="D328" s="66">
        <v>14.3</v>
      </c>
      <c r="E328" s="238">
        <v>973</v>
      </c>
      <c r="F328" s="396">
        <v>8.4</v>
      </c>
      <c r="G328" s="66">
        <v>7.8</v>
      </c>
      <c r="H328" s="66">
        <v>37.5</v>
      </c>
      <c r="J328" s="256">
        <v>655</v>
      </c>
      <c r="K328" s="256">
        <v>203</v>
      </c>
    </row>
    <row r="329" spans="1:11" s="1" customFormat="1" ht="15" x14ac:dyDescent="0.25">
      <c r="A329" s="10">
        <f t="shared" ref="A329:A371" si="11">+A328+1</f>
        <v>43058</v>
      </c>
      <c r="B329" s="238">
        <v>373</v>
      </c>
      <c r="C329" s="110"/>
      <c r="D329" s="66">
        <v>13.6</v>
      </c>
      <c r="E329" s="238">
        <v>953</v>
      </c>
      <c r="F329" s="396">
        <v>8.6999999999999993</v>
      </c>
      <c r="G329" s="66">
        <v>7.8</v>
      </c>
      <c r="H329" s="66">
        <v>35</v>
      </c>
      <c r="J329" s="256">
        <v>656</v>
      </c>
      <c r="K329" s="256">
        <v>200</v>
      </c>
    </row>
    <row r="330" spans="1:11" s="1" customFormat="1" ht="15" x14ac:dyDescent="0.25">
      <c r="A330" s="10">
        <f t="shared" si="11"/>
        <v>43059</v>
      </c>
      <c r="B330" s="238">
        <v>378</v>
      </c>
      <c r="C330" s="110"/>
      <c r="D330" s="66">
        <v>14.1</v>
      </c>
      <c r="E330" s="238">
        <v>963</v>
      </c>
      <c r="F330" s="396">
        <v>8.6</v>
      </c>
      <c r="G330" s="66">
        <v>7.7</v>
      </c>
      <c r="H330" s="174">
        <v>38.9</v>
      </c>
      <c r="J330" s="256">
        <v>658</v>
      </c>
      <c r="K330" s="256">
        <v>200</v>
      </c>
    </row>
    <row r="331" spans="1:11" s="1" customFormat="1" ht="15" x14ac:dyDescent="0.25">
      <c r="A331" s="10">
        <f t="shared" si="11"/>
        <v>43060</v>
      </c>
      <c r="B331" s="238">
        <v>383</v>
      </c>
      <c r="C331" s="110"/>
      <c r="D331" s="66">
        <v>14.2</v>
      </c>
      <c r="E331" s="238">
        <v>980</v>
      </c>
      <c r="F331" s="396">
        <v>8.4</v>
      </c>
      <c r="G331" s="66">
        <v>7.7</v>
      </c>
      <c r="H331" s="174">
        <v>39.4</v>
      </c>
      <c r="J331" s="256">
        <v>653</v>
      </c>
      <c r="K331" s="256">
        <v>198</v>
      </c>
    </row>
    <row r="332" spans="1:11" s="1" customFormat="1" ht="15" x14ac:dyDescent="0.25">
      <c r="A332" s="10">
        <f t="shared" si="11"/>
        <v>43061</v>
      </c>
      <c r="B332" s="238">
        <v>390</v>
      </c>
      <c r="C332" s="110"/>
      <c r="D332" s="66">
        <v>14.2</v>
      </c>
      <c r="E332" s="238">
        <v>963</v>
      </c>
      <c r="F332" s="396">
        <v>8.4</v>
      </c>
      <c r="G332" s="66">
        <v>7.7</v>
      </c>
      <c r="H332" s="66">
        <v>40</v>
      </c>
      <c r="J332" s="256">
        <v>663</v>
      </c>
      <c r="K332" s="256">
        <v>195</v>
      </c>
    </row>
    <row r="333" spans="1:11" s="1" customFormat="1" ht="15" x14ac:dyDescent="0.25">
      <c r="A333" s="10">
        <f t="shared" si="11"/>
        <v>43062</v>
      </c>
      <c r="B333" s="238">
        <v>398</v>
      </c>
      <c r="C333" s="110"/>
      <c r="D333" s="66">
        <v>15.1</v>
      </c>
      <c r="E333" s="238">
        <v>969</v>
      </c>
      <c r="F333" s="396">
        <v>8.3000000000000007</v>
      </c>
      <c r="G333" s="66">
        <v>7.7</v>
      </c>
      <c r="H333" s="174">
        <v>41.8</v>
      </c>
      <c r="J333" s="256">
        <v>679</v>
      </c>
      <c r="K333" s="256">
        <v>195</v>
      </c>
    </row>
    <row r="334" spans="1:11" s="1" customFormat="1" ht="15" x14ac:dyDescent="0.25">
      <c r="A334" s="10">
        <f t="shared" si="11"/>
        <v>43063</v>
      </c>
      <c r="B334" s="238">
        <v>394</v>
      </c>
      <c r="C334" s="110"/>
      <c r="D334" s="66">
        <v>16</v>
      </c>
      <c r="E334" s="117">
        <v>1000</v>
      </c>
      <c r="F334" s="396">
        <v>8.1</v>
      </c>
      <c r="G334" s="66">
        <v>7.6</v>
      </c>
      <c r="H334" s="66">
        <v>39</v>
      </c>
      <c r="J334" s="256">
        <v>664</v>
      </c>
      <c r="K334" s="256">
        <v>188</v>
      </c>
    </row>
    <row r="335" spans="1:11" s="1" customFormat="1" ht="15" x14ac:dyDescent="0.25">
      <c r="A335" s="10">
        <f t="shared" si="11"/>
        <v>43064</v>
      </c>
      <c r="B335" s="238">
        <v>392</v>
      </c>
      <c r="C335" s="110"/>
      <c r="D335" s="66">
        <v>16</v>
      </c>
      <c r="E335" s="117">
        <v>1020</v>
      </c>
      <c r="F335" s="396">
        <v>8</v>
      </c>
      <c r="G335" s="66">
        <v>7.6</v>
      </c>
      <c r="H335" s="174">
        <v>43.8</v>
      </c>
      <c r="J335" s="256">
        <v>650</v>
      </c>
      <c r="K335" s="256">
        <v>185</v>
      </c>
    </row>
    <row r="336" spans="1:11" s="1" customFormat="1" ht="15" x14ac:dyDescent="0.25">
      <c r="A336" s="10">
        <f t="shared" si="11"/>
        <v>43065</v>
      </c>
      <c r="B336" s="238">
        <v>399</v>
      </c>
      <c r="C336" s="110"/>
      <c r="D336" s="66">
        <v>15.7</v>
      </c>
      <c r="E336" s="117">
        <v>1000</v>
      </c>
      <c r="F336" s="396">
        <v>7.8</v>
      </c>
      <c r="G336" s="66">
        <v>7.6</v>
      </c>
      <c r="H336" s="174">
        <v>46</v>
      </c>
      <c r="J336" s="256">
        <v>656</v>
      </c>
      <c r="K336" s="256">
        <v>185</v>
      </c>
    </row>
    <row r="337" spans="1:11" s="1" customFormat="1" ht="15" x14ac:dyDescent="0.25">
      <c r="A337" s="10">
        <f t="shared" si="11"/>
        <v>43066</v>
      </c>
      <c r="B337" s="238">
        <v>404</v>
      </c>
      <c r="C337" s="110"/>
      <c r="D337" s="66">
        <v>15.1</v>
      </c>
      <c r="E337" s="117">
        <v>1010</v>
      </c>
      <c r="F337" s="396">
        <v>8</v>
      </c>
      <c r="G337" s="66">
        <v>7.6</v>
      </c>
      <c r="H337" s="174">
        <v>44.7</v>
      </c>
      <c r="J337" s="256">
        <v>660</v>
      </c>
      <c r="K337" s="256">
        <v>186</v>
      </c>
    </row>
    <row r="338" spans="1:11" s="1" customFormat="1" ht="15" x14ac:dyDescent="0.25">
      <c r="A338" s="10">
        <f t="shared" si="11"/>
        <v>43067</v>
      </c>
      <c r="B338" s="392">
        <v>402</v>
      </c>
      <c r="C338" s="110"/>
      <c r="D338" s="66">
        <v>13.9</v>
      </c>
      <c r="E338" s="117">
        <v>1020</v>
      </c>
      <c r="F338" s="396">
        <v>8.5</v>
      </c>
      <c r="G338" s="66">
        <v>7.6</v>
      </c>
      <c r="H338" s="66">
        <v>38.4</v>
      </c>
      <c r="J338" s="256">
        <v>655</v>
      </c>
      <c r="K338" s="256">
        <v>190</v>
      </c>
    </row>
    <row r="339" spans="1:11" s="1" customFormat="1" ht="15" x14ac:dyDescent="0.25">
      <c r="A339" s="10">
        <f t="shared" si="11"/>
        <v>43068</v>
      </c>
      <c r="B339" s="392">
        <v>399</v>
      </c>
      <c r="C339" s="110"/>
      <c r="D339" s="66">
        <v>13.2</v>
      </c>
      <c r="E339" s="393">
        <v>1030</v>
      </c>
      <c r="F339" s="396">
        <v>8.8000000000000007</v>
      </c>
      <c r="G339" s="66">
        <v>7.6</v>
      </c>
      <c r="H339" s="174">
        <v>40.299999999999997</v>
      </c>
      <c r="J339" s="256">
        <v>641</v>
      </c>
      <c r="K339" s="256">
        <v>175</v>
      </c>
    </row>
    <row r="340" spans="1:11" s="1" customFormat="1" ht="15" x14ac:dyDescent="0.25">
      <c r="A340" s="10">
        <f t="shared" si="11"/>
        <v>43069</v>
      </c>
      <c r="B340" s="392">
        <v>385</v>
      </c>
      <c r="C340" s="110"/>
      <c r="D340" s="66">
        <v>12.6</v>
      </c>
      <c r="E340" s="393">
        <v>1060</v>
      </c>
      <c r="F340" s="396">
        <v>9.1</v>
      </c>
      <c r="G340" s="66">
        <v>7.6</v>
      </c>
      <c r="H340" s="174">
        <v>35.5</v>
      </c>
      <c r="J340" s="256">
        <v>611</v>
      </c>
      <c r="K340" s="256">
        <v>168</v>
      </c>
    </row>
    <row r="341" spans="1:11" s="1" customFormat="1" ht="15" x14ac:dyDescent="0.25">
      <c r="A341" s="10">
        <f t="shared" si="11"/>
        <v>43070</v>
      </c>
      <c r="B341" s="392">
        <v>377</v>
      </c>
      <c r="C341" s="110"/>
      <c r="D341" s="66">
        <v>12.1</v>
      </c>
      <c r="E341" s="393">
        <v>1120</v>
      </c>
      <c r="F341" s="396">
        <v>9.1999999999999993</v>
      </c>
      <c r="G341" s="66">
        <v>7.6</v>
      </c>
      <c r="H341" s="174">
        <v>30.2</v>
      </c>
      <c r="J341" s="256">
        <v>599</v>
      </c>
      <c r="K341" s="256">
        <v>173</v>
      </c>
    </row>
    <row r="342" spans="1:11" s="1" customFormat="1" ht="15" x14ac:dyDescent="0.25">
      <c r="A342" s="10">
        <f t="shared" si="11"/>
        <v>43071</v>
      </c>
      <c r="B342" s="392">
        <v>375</v>
      </c>
      <c r="C342" s="110"/>
      <c r="D342" s="66">
        <v>11.9</v>
      </c>
      <c r="E342" s="393">
        <v>1140</v>
      </c>
      <c r="F342" s="396">
        <v>9.3000000000000007</v>
      </c>
      <c r="G342" s="66">
        <v>7.6</v>
      </c>
      <c r="H342" s="174">
        <v>31.4</v>
      </c>
      <c r="J342" s="256">
        <v>597</v>
      </c>
      <c r="K342" s="256">
        <v>174</v>
      </c>
    </row>
    <row r="343" spans="1:11" s="1" customFormat="1" ht="15" x14ac:dyDescent="0.25">
      <c r="A343" s="10">
        <f t="shared" si="11"/>
        <v>43072</v>
      </c>
      <c r="B343" s="392">
        <v>380</v>
      </c>
      <c r="C343" s="110"/>
      <c r="D343" s="66">
        <v>12</v>
      </c>
      <c r="E343" s="393">
        <v>1150</v>
      </c>
      <c r="F343" s="396">
        <v>9.4</v>
      </c>
      <c r="G343" s="66">
        <v>7.6</v>
      </c>
      <c r="H343" s="174">
        <v>31.8</v>
      </c>
      <c r="J343" s="256">
        <v>599</v>
      </c>
      <c r="K343" s="256">
        <v>169</v>
      </c>
    </row>
    <row r="344" spans="1:11" s="1" customFormat="1" ht="15" x14ac:dyDescent="0.25">
      <c r="A344" s="10">
        <f t="shared" si="11"/>
        <v>43073</v>
      </c>
      <c r="B344" s="392">
        <v>386</v>
      </c>
      <c r="C344" s="110"/>
      <c r="D344" s="66">
        <v>10.3</v>
      </c>
      <c r="E344" s="393">
        <v>1140</v>
      </c>
      <c r="F344" s="396">
        <v>10</v>
      </c>
      <c r="G344" s="66">
        <v>7.7</v>
      </c>
      <c r="H344" s="174">
        <v>26.7</v>
      </c>
      <c r="J344" s="256">
        <v>599</v>
      </c>
      <c r="K344" s="256">
        <v>171</v>
      </c>
    </row>
    <row r="345" spans="1:11" s="1" customFormat="1" ht="15" x14ac:dyDescent="0.25">
      <c r="A345" s="10">
        <f t="shared" si="11"/>
        <v>43074</v>
      </c>
      <c r="B345" s="392">
        <v>373</v>
      </c>
      <c r="C345" s="110"/>
      <c r="D345" s="66">
        <v>9.5</v>
      </c>
      <c r="E345" s="393">
        <v>1190</v>
      </c>
      <c r="F345" s="396">
        <v>10.3</v>
      </c>
      <c r="G345" s="66">
        <v>7.6</v>
      </c>
      <c r="H345" s="174">
        <v>21</v>
      </c>
      <c r="J345" s="256">
        <v>582</v>
      </c>
      <c r="K345" s="256">
        <v>171</v>
      </c>
    </row>
    <row r="346" spans="1:11" s="1" customFormat="1" ht="15" x14ac:dyDescent="0.25">
      <c r="A346" s="10">
        <f t="shared" si="11"/>
        <v>43075</v>
      </c>
      <c r="B346" s="392">
        <v>358</v>
      </c>
      <c r="C346" s="110"/>
      <c r="D346" s="66">
        <v>9.1999999999999993</v>
      </c>
      <c r="E346" s="393">
        <v>1190</v>
      </c>
      <c r="F346" s="396">
        <v>10.3</v>
      </c>
      <c r="G346" s="66">
        <v>7.6</v>
      </c>
      <c r="H346" s="174">
        <v>20.2</v>
      </c>
      <c r="J346" s="256">
        <v>558</v>
      </c>
      <c r="K346" s="256">
        <v>171</v>
      </c>
    </row>
    <row r="347" spans="1:11" s="1" customFormat="1" ht="15" x14ac:dyDescent="0.25">
      <c r="A347" s="10">
        <f t="shared" si="11"/>
        <v>43076</v>
      </c>
      <c r="B347" s="392">
        <v>351</v>
      </c>
      <c r="C347" s="110"/>
      <c r="D347" s="66">
        <v>8.9</v>
      </c>
      <c r="E347" s="393">
        <v>1210</v>
      </c>
      <c r="F347" s="396">
        <v>10.4</v>
      </c>
      <c r="G347" s="66">
        <v>7.6</v>
      </c>
      <c r="H347" s="174">
        <v>19.600000000000001</v>
      </c>
      <c r="J347" s="256">
        <v>540</v>
      </c>
      <c r="K347" s="256">
        <v>177</v>
      </c>
    </row>
    <row r="348" spans="1:11" s="1" customFormat="1" ht="15" x14ac:dyDescent="0.25">
      <c r="A348" s="10">
        <f t="shared" si="11"/>
        <v>43077</v>
      </c>
      <c r="B348" s="238">
        <v>346</v>
      </c>
      <c r="C348" s="110"/>
      <c r="D348" s="66">
        <v>8.9</v>
      </c>
      <c r="E348" s="117">
        <v>1250</v>
      </c>
      <c r="F348" s="396">
        <v>10.5</v>
      </c>
      <c r="G348" s="66">
        <v>7.6</v>
      </c>
      <c r="H348" s="66">
        <v>18.2</v>
      </c>
      <c r="J348" s="256">
        <v>536</v>
      </c>
      <c r="K348" s="256">
        <v>174</v>
      </c>
    </row>
    <row r="349" spans="1:11" s="1" customFormat="1" ht="15" x14ac:dyDescent="0.25">
      <c r="A349" s="10">
        <f t="shared" si="11"/>
        <v>43078</v>
      </c>
      <c r="B349" s="238">
        <v>328</v>
      </c>
      <c r="C349" s="110"/>
      <c r="D349" s="66">
        <v>8.6999999999999993</v>
      </c>
      <c r="E349" s="117">
        <v>1320</v>
      </c>
      <c r="F349" s="396">
        <v>10.4</v>
      </c>
      <c r="G349" s="66">
        <v>7.6</v>
      </c>
      <c r="H349" s="66">
        <v>22.8</v>
      </c>
      <c r="J349" s="256">
        <v>515</v>
      </c>
      <c r="K349" s="256">
        <v>174</v>
      </c>
    </row>
    <row r="350" spans="1:11" s="1" customFormat="1" ht="15" x14ac:dyDescent="0.25">
      <c r="A350" s="10">
        <f t="shared" si="11"/>
        <v>43079</v>
      </c>
      <c r="B350" s="238">
        <v>325</v>
      </c>
      <c r="C350" s="110"/>
      <c r="D350" s="66">
        <v>8.6999999999999993</v>
      </c>
      <c r="E350" s="117">
        <v>1300</v>
      </c>
      <c r="F350" s="396">
        <v>10.5</v>
      </c>
      <c r="G350" s="66">
        <v>7.6</v>
      </c>
      <c r="H350" s="66">
        <v>22.2</v>
      </c>
      <c r="J350" s="256">
        <v>506</v>
      </c>
      <c r="K350" s="256">
        <v>173</v>
      </c>
    </row>
    <row r="351" spans="1:11" s="1" customFormat="1" ht="15" x14ac:dyDescent="0.25">
      <c r="A351" s="10">
        <f t="shared" si="11"/>
        <v>43080</v>
      </c>
      <c r="B351" s="238">
        <v>324</v>
      </c>
      <c r="C351" s="110"/>
      <c r="D351" s="66">
        <v>8.6</v>
      </c>
      <c r="E351" s="117">
        <v>1270</v>
      </c>
      <c r="F351" s="396">
        <v>10.6</v>
      </c>
      <c r="G351" s="66">
        <v>7.6</v>
      </c>
      <c r="H351" s="66">
        <v>21</v>
      </c>
      <c r="J351" s="256">
        <v>510</v>
      </c>
      <c r="K351" s="256">
        <v>171</v>
      </c>
    </row>
    <row r="352" spans="1:11" s="1" customFormat="1" ht="15" x14ac:dyDescent="0.25">
      <c r="A352" s="10">
        <f t="shared" si="11"/>
        <v>43081</v>
      </c>
      <c r="B352" s="238">
        <v>322</v>
      </c>
      <c r="C352" s="110"/>
      <c r="D352" s="66">
        <v>8.6</v>
      </c>
      <c r="E352" s="117">
        <v>1290</v>
      </c>
      <c r="F352" s="396">
        <v>10.6</v>
      </c>
      <c r="G352" s="66">
        <v>7.6</v>
      </c>
      <c r="H352" s="66">
        <v>19.8</v>
      </c>
      <c r="J352" s="256">
        <v>513</v>
      </c>
      <c r="K352" s="256">
        <v>169</v>
      </c>
    </row>
    <row r="353" spans="1:11" s="1" customFormat="1" ht="15" x14ac:dyDescent="0.25">
      <c r="A353" s="10">
        <f t="shared" si="11"/>
        <v>43082</v>
      </c>
      <c r="B353" s="238">
        <v>323</v>
      </c>
      <c r="C353" s="110"/>
      <c r="D353" s="66">
        <v>8.4</v>
      </c>
      <c r="E353" s="117">
        <v>1320</v>
      </c>
      <c r="F353" s="396">
        <v>10.7</v>
      </c>
      <c r="G353" s="66">
        <v>7.7</v>
      </c>
      <c r="H353" s="66">
        <v>20.9</v>
      </c>
      <c r="J353" s="256">
        <v>517</v>
      </c>
      <c r="K353" s="256">
        <v>175</v>
      </c>
    </row>
    <row r="354" spans="1:11" s="1" customFormat="1" ht="15" x14ac:dyDescent="0.25">
      <c r="A354" s="10">
        <f t="shared" si="11"/>
        <v>43083</v>
      </c>
      <c r="B354" s="238">
        <v>316</v>
      </c>
      <c r="C354" s="110"/>
      <c r="D354" s="66">
        <v>8.5</v>
      </c>
      <c r="E354" s="117">
        <v>1350</v>
      </c>
      <c r="F354" s="396">
        <v>10.7</v>
      </c>
      <c r="G354" s="66">
        <v>7.7</v>
      </c>
      <c r="H354" s="66">
        <v>18.8</v>
      </c>
      <c r="J354" s="256">
        <v>505</v>
      </c>
      <c r="K354" s="256">
        <v>181</v>
      </c>
    </row>
    <row r="355" spans="1:11" s="1" customFormat="1" ht="15" x14ac:dyDescent="0.25">
      <c r="A355" s="10">
        <f t="shared" si="11"/>
        <v>43084</v>
      </c>
      <c r="B355" s="238">
        <v>319</v>
      </c>
      <c r="C355" s="110"/>
      <c r="D355" s="66">
        <v>8.4</v>
      </c>
      <c r="E355" s="117">
        <v>1320</v>
      </c>
      <c r="F355" s="396">
        <v>10.7</v>
      </c>
      <c r="G355" s="66">
        <v>7.7</v>
      </c>
      <c r="H355" s="66">
        <v>19.2</v>
      </c>
      <c r="J355" s="256">
        <v>513</v>
      </c>
      <c r="K355" s="256">
        <v>191</v>
      </c>
    </row>
    <row r="356" spans="1:11" s="1" customFormat="1" ht="15" x14ac:dyDescent="0.25">
      <c r="A356" s="10">
        <f t="shared" si="11"/>
        <v>43085</v>
      </c>
      <c r="B356" s="238">
        <v>333</v>
      </c>
      <c r="C356" s="110"/>
      <c r="D356" s="66">
        <v>8.6999999999999993</v>
      </c>
      <c r="E356" s="117">
        <v>1340</v>
      </c>
      <c r="F356" s="396">
        <v>10.7</v>
      </c>
      <c r="G356" s="66">
        <v>7.8</v>
      </c>
      <c r="H356" s="66">
        <v>31.4</v>
      </c>
      <c r="J356" s="256">
        <v>534</v>
      </c>
      <c r="K356" s="256">
        <v>194</v>
      </c>
    </row>
    <row r="357" spans="1:11" s="1" customFormat="1" ht="15" x14ac:dyDescent="0.25">
      <c r="A357" s="10">
        <f t="shared" si="11"/>
        <v>43086</v>
      </c>
      <c r="B357" s="238">
        <v>320</v>
      </c>
      <c r="C357" s="110"/>
      <c r="D357" s="66">
        <v>8.1999999999999993</v>
      </c>
      <c r="E357" s="117">
        <v>1380</v>
      </c>
      <c r="F357" s="396">
        <v>10.8</v>
      </c>
      <c r="G357" s="66">
        <v>7.8</v>
      </c>
      <c r="H357" s="66">
        <v>27.2</v>
      </c>
      <c r="J357" s="256">
        <v>519</v>
      </c>
      <c r="K357" s="256">
        <v>192</v>
      </c>
    </row>
    <row r="358" spans="1:11" s="1" customFormat="1" ht="15" x14ac:dyDescent="0.25">
      <c r="A358" s="10">
        <f t="shared" si="11"/>
        <v>43087</v>
      </c>
      <c r="B358" s="238">
        <v>317</v>
      </c>
      <c r="C358" s="110"/>
      <c r="D358" s="66">
        <v>8.3000000000000007</v>
      </c>
      <c r="E358" s="117">
        <v>1380</v>
      </c>
      <c r="F358" s="396">
        <v>10.8</v>
      </c>
      <c r="G358" s="66">
        <v>7.8</v>
      </c>
      <c r="H358" s="66">
        <v>21.6</v>
      </c>
      <c r="J358" s="256">
        <v>520</v>
      </c>
      <c r="K358" s="256">
        <v>193</v>
      </c>
    </row>
    <row r="359" spans="1:11" s="1" customFormat="1" ht="15" x14ac:dyDescent="0.25">
      <c r="A359" s="10">
        <f t="shared" si="11"/>
        <v>43088</v>
      </c>
      <c r="B359" s="238">
        <v>314</v>
      </c>
      <c r="C359" s="110"/>
      <c r="D359" s="66">
        <v>8.3000000000000007</v>
      </c>
      <c r="E359" s="117">
        <v>1380</v>
      </c>
      <c r="F359" s="396">
        <v>10.9</v>
      </c>
      <c r="G359" s="66">
        <v>7.8</v>
      </c>
      <c r="H359" s="66">
        <v>19.8</v>
      </c>
      <c r="J359" s="256">
        <v>533</v>
      </c>
      <c r="K359" s="256">
        <v>194</v>
      </c>
    </row>
    <row r="360" spans="1:11" s="1" customFormat="1" ht="15" x14ac:dyDescent="0.25">
      <c r="A360" s="10">
        <f t="shared" si="11"/>
        <v>43089</v>
      </c>
      <c r="B360" s="238">
        <v>313</v>
      </c>
      <c r="C360" s="110"/>
      <c r="D360" s="66">
        <v>9.4</v>
      </c>
      <c r="E360" s="117">
        <v>1380</v>
      </c>
      <c r="F360" s="396">
        <v>10.6</v>
      </c>
      <c r="G360" s="66">
        <v>7.8</v>
      </c>
      <c r="H360" s="66">
        <v>24.8</v>
      </c>
      <c r="J360" s="256">
        <v>532</v>
      </c>
      <c r="K360" s="256">
        <v>192</v>
      </c>
    </row>
    <row r="361" spans="1:11" s="1" customFormat="1" ht="15" x14ac:dyDescent="0.25">
      <c r="A361" s="10">
        <f t="shared" si="11"/>
        <v>43090</v>
      </c>
      <c r="B361" s="238">
        <v>310</v>
      </c>
      <c r="C361" s="110"/>
      <c r="D361" s="66">
        <v>8.4</v>
      </c>
      <c r="E361" s="117">
        <v>1380</v>
      </c>
      <c r="F361" s="396">
        <v>10.8</v>
      </c>
      <c r="G361" s="66">
        <v>7.8</v>
      </c>
      <c r="H361" s="66">
        <v>19.8</v>
      </c>
      <c r="J361" s="256">
        <v>527</v>
      </c>
      <c r="K361" s="256">
        <v>191</v>
      </c>
    </row>
    <row r="362" spans="1:11" s="1" customFormat="1" ht="15" x14ac:dyDescent="0.25">
      <c r="A362" s="10">
        <f t="shared" si="11"/>
        <v>43091</v>
      </c>
      <c r="B362" s="238">
        <v>308</v>
      </c>
      <c r="C362" s="110"/>
      <c r="D362" s="66">
        <v>7.7</v>
      </c>
      <c r="E362" s="117">
        <v>1400</v>
      </c>
      <c r="F362" s="396">
        <v>11</v>
      </c>
      <c r="G362" s="66">
        <v>7.8</v>
      </c>
      <c r="H362" s="66">
        <v>18.100000000000001</v>
      </c>
      <c r="J362" s="256">
        <v>526</v>
      </c>
      <c r="K362" s="256">
        <v>192</v>
      </c>
    </row>
    <row r="363" spans="1:11" s="1" customFormat="1" ht="15" x14ac:dyDescent="0.25">
      <c r="A363" s="10">
        <f t="shared" si="11"/>
        <v>43092</v>
      </c>
      <c r="B363" s="238">
        <v>310</v>
      </c>
      <c r="C363" s="110"/>
      <c r="D363" s="66">
        <v>8.3000000000000007</v>
      </c>
      <c r="E363" s="117">
        <v>1390</v>
      </c>
      <c r="F363" s="396">
        <v>11</v>
      </c>
      <c r="G363" s="66">
        <v>7.8</v>
      </c>
      <c r="H363" s="66">
        <v>17.2</v>
      </c>
      <c r="J363" s="256">
        <v>532</v>
      </c>
      <c r="K363" s="256">
        <v>193</v>
      </c>
    </row>
    <row r="364" spans="1:11" s="1" customFormat="1" ht="15" x14ac:dyDescent="0.25">
      <c r="A364" s="10">
        <f t="shared" si="11"/>
        <v>43093</v>
      </c>
      <c r="B364" s="238">
        <v>314</v>
      </c>
      <c r="C364" s="110"/>
      <c r="D364" s="66">
        <v>8.6</v>
      </c>
      <c r="E364" s="117">
        <v>1400</v>
      </c>
      <c r="F364" s="396">
        <v>10.7</v>
      </c>
      <c r="G364" s="66">
        <v>7.7</v>
      </c>
      <c r="H364" s="66">
        <v>18</v>
      </c>
      <c r="J364" s="256">
        <v>537</v>
      </c>
      <c r="K364" s="256">
        <v>189</v>
      </c>
    </row>
    <row r="365" spans="1:11" s="1" customFormat="1" ht="15" x14ac:dyDescent="0.25">
      <c r="A365" s="10">
        <f t="shared" si="11"/>
        <v>43094</v>
      </c>
      <c r="B365" s="238">
        <v>330</v>
      </c>
      <c r="C365" s="110"/>
      <c r="D365" s="66">
        <v>8.6999999999999993</v>
      </c>
      <c r="E365" s="117">
        <v>1350</v>
      </c>
      <c r="F365" s="396">
        <v>10.8</v>
      </c>
      <c r="G365" s="66">
        <v>7.7</v>
      </c>
      <c r="H365" s="66">
        <v>18.600000000000001</v>
      </c>
      <c r="J365" s="256">
        <v>558</v>
      </c>
      <c r="K365" s="256">
        <v>188</v>
      </c>
    </row>
    <row r="366" spans="1:11" s="1" customFormat="1" ht="15" x14ac:dyDescent="0.25">
      <c r="A366" s="10">
        <f t="shared" si="11"/>
        <v>43095</v>
      </c>
      <c r="B366" s="238">
        <v>331</v>
      </c>
      <c r="C366" s="110"/>
      <c r="D366" s="66">
        <v>9.1999999999999993</v>
      </c>
      <c r="E366" s="117">
        <v>1370</v>
      </c>
      <c r="F366" s="396">
        <v>10.7</v>
      </c>
      <c r="G366" s="66">
        <v>7.7</v>
      </c>
      <c r="H366" s="66">
        <v>22</v>
      </c>
      <c r="J366" s="256">
        <v>559</v>
      </c>
      <c r="K366" s="256">
        <v>184</v>
      </c>
    </row>
    <row r="367" spans="1:11" s="1" customFormat="1" ht="15" x14ac:dyDescent="0.25">
      <c r="A367" s="10">
        <f t="shared" si="11"/>
        <v>43096</v>
      </c>
      <c r="B367" s="238">
        <v>327</v>
      </c>
      <c r="C367" s="110"/>
      <c r="D367" s="66">
        <v>9.1</v>
      </c>
      <c r="E367" s="117">
        <v>1390</v>
      </c>
      <c r="F367" s="396">
        <v>10.7</v>
      </c>
      <c r="G367" s="66">
        <v>7.8</v>
      </c>
      <c r="H367" s="66">
        <v>22.4</v>
      </c>
      <c r="J367" s="256">
        <v>554</v>
      </c>
      <c r="K367" s="256">
        <v>181</v>
      </c>
    </row>
    <row r="368" spans="1:11" s="1" customFormat="1" ht="15" x14ac:dyDescent="0.25">
      <c r="A368" s="10">
        <f t="shared" si="11"/>
        <v>43097</v>
      </c>
      <c r="B368" s="238">
        <v>331</v>
      </c>
      <c r="C368" s="110"/>
      <c r="D368" s="66">
        <v>9.1</v>
      </c>
      <c r="E368" s="117">
        <v>1390</v>
      </c>
      <c r="F368" s="396">
        <v>10.7</v>
      </c>
      <c r="G368" s="66">
        <v>7.8</v>
      </c>
      <c r="H368" s="66">
        <v>22.2</v>
      </c>
      <c r="J368" s="256">
        <v>555</v>
      </c>
      <c r="K368" s="256">
        <v>180</v>
      </c>
    </row>
    <row r="369" spans="1:11" s="1" customFormat="1" ht="15" x14ac:dyDescent="0.25">
      <c r="A369" s="10">
        <f t="shared" si="11"/>
        <v>43098</v>
      </c>
      <c r="B369" s="238">
        <v>336</v>
      </c>
      <c r="C369" s="110"/>
      <c r="D369" s="66">
        <v>9.1</v>
      </c>
      <c r="E369" s="117">
        <v>1360</v>
      </c>
      <c r="F369" s="396">
        <v>10.8</v>
      </c>
      <c r="G369" s="66">
        <v>7.8</v>
      </c>
      <c r="H369" s="174">
        <v>22.6</v>
      </c>
      <c r="J369" s="256">
        <v>562</v>
      </c>
      <c r="K369" s="256">
        <v>180</v>
      </c>
    </row>
    <row r="370" spans="1:11" s="1" customFormat="1" ht="15" x14ac:dyDescent="0.25">
      <c r="A370" s="10">
        <f t="shared" si="11"/>
        <v>43099</v>
      </c>
      <c r="B370" s="238">
        <v>336</v>
      </c>
      <c r="C370" s="110"/>
      <c r="D370" s="66">
        <v>9</v>
      </c>
      <c r="E370" s="117">
        <v>1360</v>
      </c>
      <c r="F370" s="396">
        <v>10.8</v>
      </c>
      <c r="G370" s="66">
        <v>7.8</v>
      </c>
      <c r="H370" s="174">
        <v>25.1</v>
      </c>
      <c r="J370" s="256">
        <v>561</v>
      </c>
      <c r="K370" s="256">
        <v>181</v>
      </c>
    </row>
    <row r="371" spans="1:11" s="1" customFormat="1" x14ac:dyDescent="0.2">
      <c r="A371" s="11">
        <f t="shared" si="11"/>
        <v>43100</v>
      </c>
      <c r="B371" s="424">
        <v>341</v>
      </c>
      <c r="C371" s="116"/>
      <c r="D371" s="119">
        <v>9.1999999999999993</v>
      </c>
      <c r="E371" s="425">
        <v>1390</v>
      </c>
      <c r="F371" s="426">
        <v>10.7</v>
      </c>
      <c r="G371" s="119">
        <v>7.8</v>
      </c>
      <c r="H371" s="119">
        <v>24.5</v>
      </c>
      <c r="J371" s="129">
        <v>567</v>
      </c>
      <c r="K371" s="129">
        <v>180</v>
      </c>
    </row>
    <row r="372" spans="1:11" ht="15" x14ac:dyDescent="0.25">
      <c r="A372" s="6" t="s">
        <v>64</v>
      </c>
      <c r="B372" s="249"/>
      <c r="I372" s="52"/>
      <c r="J372" s="128"/>
      <c r="K372" s="128"/>
    </row>
    <row r="373" spans="1:11" x14ac:dyDescent="0.2">
      <c r="A373" s="3" t="s">
        <v>173</v>
      </c>
      <c r="I373" s="52"/>
      <c r="J373" s="128"/>
      <c r="K373" s="128"/>
    </row>
    <row r="374" spans="1:11" ht="15" x14ac:dyDescent="0.25">
      <c r="A374" s="20" t="s">
        <v>174</v>
      </c>
      <c r="I374" s="52"/>
      <c r="J374" s="128"/>
      <c r="K374" s="128"/>
    </row>
    <row r="375" spans="1:11" s="52" customFormat="1" ht="15" x14ac:dyDescent="0.25">
      <c r="A375" s="20"/>
      <c r="B375" s="112"/>
      <c r="C375" s="112"/>
      <c r="D375" s="155"/>
      <c r="E375" s="112"/>
      <c r="F375" s="96"/>
      <c r="G375" s="96"/>
      <c r="H375" s="96"/>
      <c r="J375" s="128"/>
      <c r="K375" s="128"/>
    </row>
    <row r="376" spans="1:11" x14ac:dyDescent="0.2">
      <c r="I376" s="52"/>
      <c r="J376" s="128"/>
      <c r="K376" s="128"/>
    </row>
    <row r="377" spans="1:11" ht="15" x14ac:dyDescent="0.25">
      <c r="A377" s="6" t="s">
        <v>824</v>
      </c>
      <c r="I377" s="52"/>
      <c r="J377" s="128"/>
      <c r="K377" s="128"/>
    </row>
    <row r="378" spans="1:11" ht="60" customHeight="1" x14ac:dyDescent="0.2">
      <c r="A378" s="125" t="s">
        <v>49</v>
      </c>
      <c r="B378" s="320" t="s">
        <v>65</v>
      </c>
      <c r="C378" s="320" t="s">
        <v>877</v>
      </c>
      <c r="D378" s="255" t="s">
        <v>66</v>
      </c>
      <c r="E378" s="320" t="s">
        <v>118</v>
      </c>
      <c r="F378" s="359" t="s">
        <v>205</v>
      </c>
      <c r="G378" s="359" t="s">
        <v>471</v>
      </c>
      <c r="H378" s="263" t="s">
        <v>472</v>
      </c>
      <c r="I378" s="52"/>
      <c r="J378" s="128"/>
      <c r="K378" s="128"/>
    </row>
    <row r="379" spans="1:11" ht="15" x14ac:dyDescent="0.2">
      <c r="A379" s="125" t="s">
        <v>54</v>
      </c>
      <c r="B379" s="103" t="s">
        <v>56</v>
      </c>
      <c r="C379" s="103" t="s">
        <v>56</v>
      </c>
      <c r="D379" s="242" t="s">
        <v>56</v>
      </c>
      <c r="E379" s="103" t="s">
        <v>56</v>
      </c>
      <c r="F379" s="217" t="s">
        <v>56</v>
      </c>
      <c r="G379" s="263" t="s">
        <v>56</v>
      </c>
      <c r="H379" s="263" t="s">
        <v>56</v>
      </c>
      <c r="I379" s="52"/>
      <c r="J379" s="128"/>
      <c r="K379" s="128"/>
    </row>
    <row r="380" spans="1:11" ht="15" x14ac:dyDescent="0.2">
      <c r="A380" s="125" t="s">
        <v>57</v>
      </c>
      <c r="B380" s="138" t="s">
        <v>70</v>
      </c>
      <c r="C380" s="138" t="s">
        <v>70</v>
      </c>
      <c r="D380" s="395" t="s">
        <v>59</v>
      </c>
      <c r="E380" s="103" t="s">
        <v>60</v>
      </c>
      <c r="F380" s="217" t="s">
        <v>60</v>
      </c>
      <c r="G380" s="263" t="s">
        <v>89</v>
      </c>
      <c r="H380" s="263" t="s">
        <v>90</v>
      </c>
      <c r="I380" s="52"/>
      <c r="J380" s="262"/>
      <c r="K380" s="262"/>
    </row>
    <row r="381" spans="1:11" x14ac:dyDescent="0.2">
      <c r="A381" s="41">
        <v>42736</v>
      </c>
      <c r="B381" s="105" t="s">
        <v>818</v>
      </c>
      <c r="C381" s="105">
        <f>ROUND(SUM(C7:C37)*1.9835, -1)</f>
        <v>458310</v>
      </c>
      <c r="D381" s="29">
        <f>SUBTOTAL(1,D7:D37)</f>
        <v>9.887096774193548</v>
      </c>
      <c r="E381" s="32">
        <f>AVERAGE(E7:E37)</f>
        <v>971.9677419354839</v>
      </c>
      <c r="F381" s="29">
        <f>SUBTOTAL(1,F7:F37)</f>
        <v>8.119354838709679</v>
      </c>
      <c r="G381" s="29">
        <f>SUBTOTAL(1,G7:G37)</f>
        <v>7.3354838709677397</v>
      </c>
      <c r="H381" s="29">
        <f>SUBTOTAL(1,H7:H37)</f>
        <v>31.387096774193552</v>
      </c>
      <c r="I381" s="52"/>
      <c r="J381" s="128"/>
      <c r="K381" s="128"/>
    </row>
    <row r="382" spans="1:11" x14ac:dyDescent="0.2">
      <c r="A382" s="42">
        <v>42767</v>
      </c>
      <c r="B382" s="106" t="s">
        <v>818</v>
      </c>
      <c r="C382" s="106">
        <f>ROUND(SUM(C38:C65)*1.9835, -1)</f>
        <v>608680</v>
      </c>
      <c r="D382" s="23">
        <f>AVERAGE(D38:D65)</f>
        <v>12.685714285714285</v>
      </c>
      <c r="E382" s="17">
        <f>SUBTOTAL(1,E38:E65)</f>
        <v>545.07142857142856</v>
      </c>
      <c r="F382" s="23">
        <f>SUBTOTAL(1,F38:F65)</f>
        <v>7.8249999999999984</v>
      </c>
      <c r="G382" s="23">
        <f>SUBTOTAL(1,G38:G65)</f>
        <v>7.210714285714289</v>
      </c>
      <c r="H382" s="23">
        <f>SUBTOTAL(1,H38:H65)</f>
        <v>24.2</v>
      </c>
      <c r="I382" s="52"/>
      <c r="J382" s="128"/>
      <c r="K382" s="128"/>
    </row>
    <row r="383" spans="1:11" x14ac:dyDescent="0.2">
      <c r="A383" s="42">
        <v>42795</v>
      </c>
      <c r="B383" s="106" t="s">
        <v>818</v>
      </c>
      <c r="C383" s="106">
        <f>ROUND(SUM(C66:C96)*1.9835, -1)</f>
        <v>521110</v>
      </c>
      <c r="D383" s="23">
        <f>AVERAGE(D66:D96)</f>
        <v>15.561290322580646</v>
      </c>
      <c r="E383" s="17">
        <f>SUBTOTAL(1,E66:E96)</f>
        <v>487.06451612903226</v>
      </c>
      <c r="F383" s="23">
        <f>SUBTOTAL(1,F66:F96)</f>
        <v>8.0774193548387103</v>
      </c>
      <c r="G383" s="23">
        <f>SUBTOTAL(1,G66:G96)</f>
        <v>7.2580645161290294</v>
      </c>
      <c r="H383" s="23">
        <f>SUBTOTAL(1,H66:H96)</f>
        <v>12.68</v>
      </c>
      <c r="I383" s="52"/>
      <c r="J383" s="128"/>
      <c r="K383" s="128"/>
    </row>
    <row r="384" spans="1:11" x14ac:dyDescent="0.2">
      <c r="A384" s="42">
        <v>42826</v>
      </c>
      <c r="B384" s="106" t="s">
        <v>818</v>
      </c>
      <c r="C384" s="106">
        <f>ROUND(SUM(C97:C126)*1.9835, -1)</f>
        <v>311020</v>
      </c>
      <c r="D384" s="23">
        <f>AVERAGE(D97:D126)</f>
        <v>17.586666666666666</v>
      </c>
      <c r="E384" s="17">
        <f>SUBTOTAL(1,E97:E126)</f>
        <v>351.26666666666665</v>
      </c>
      <c r="F384" s="23">
        <f>SUBTOTAL(1,F97:F126)</f>
        <v>8.8166666666666647</v>
      </c>
      <c r="G384" s="23">
        <f>SUBTOTAL(1,G97:G126)</f>
        <v>7.3566666666666665</v>
      </c>
      <c r="H384" s="23">
        <f>SUBTOTAL(1,H97:H126)</f>
        <v>19.058333333333337</v>
      </c>
      <c r="I384" s="52"/>
      <c r="J384" s="128"/>
      <c r="K384" s="128"/>
    </row>
    <row r="385" spans="1:11" x14ac:dyDescent="0.2">
      <c r="A385" s="42">
        <v>42856</v>
      </c>
      <c r="B385" s="106" t="s">
        <v>818</v>
      </c>
      <c r="C385" s="106">
        <f>ROUND(SUM(C127:C157)*1.9835, -1)</f>
        <v>153900</v>
      </c>
      <c r="D385" s="23">
        <f>SUBTOTAL(1,D127:D157)</f>
        <v>21.596774193548384</v>
      </c>
      <c r="E385" s="17">
        <f>SUBTOTAL(1,E127:E157)</f>
        <v>279.16129032258067</v>
      </c>
      <c r="F385" s="23">
        <f>SUBTOTAL(1,F127:F157)</f>
        <v>7.4225806451612906</v>
      </c>
      <c r="G385" s="23">
        <f>SUBTOTAL(1,G127:G157)</f>
        <v>7.1258064516128989</v>
      </c>
      <c r="H385" s="23">
        <f>SUBTOTAL(1,H127:H157)</f>
        <v>27.572413793103451</v>
      </c>
      <c r="I385" s="52"/>
      <c r="J385" s="128"/>
      <c r="K385" s="128"/>
    </row>
    <row r="386" spans="1:11" x14ac:dyDescent="0.2">
      <c r="A386" s="42">
        <v>42887</v>
      </c>
      <c r="B386" s="106" t="s">
        <v>818</v>
      </c>
      <c r="C386" s="106">
        <f>ROUND(SUM(C158:C187)*1.9835, -1)</f>
        <v>300010</v>
      </c>
      <c r="D386" s="23">
        <f>SUBTOTAL(1,D158:D187)</f>
        <v>24.146666666666668</v>
      </c>
      <c r="E386" s="17">
        <f>SUBTOTAL(1,E158:E187)</f>
        <v>111.61538461538461</v>
      </c>
      <c r="F386" s="23">
        <f>SUBTOTAL(1,F158:F187)</f>
        <v>7.453333333333334</v>
      </c>
      <c r="G386" s="23">
        <f>SUBTOTAL(1,G158:G187)</f>
        <v>6.7766666666666673</v>
      </c>
      <c r="H386" s="23">
        <f>SUBTOTAL(1,H158:H187)</f>
        <v>27.366666666666667</v>
      </c>
      <c r="I386" s="52"/>
      <c r="J386" s="128"/>
      <c r="K386" s="128"/>
    </row>
    <row r="387" spans="1:11" x14ac:dyDescent="0.2">
      <c r="A387" s="42">
        <v>42917</v>
      </c>
      <c r="B387" s="106" t="s">
        <v>818</v>
      </c>
      <c r="C387" s="106" t="s">
        <v>818</v>
      </c>
      <c r="D387" s="23">
        <f>SUBTOTAL(1,D188:D218)</f>
        <v>27.216129032258063</v>
      </c>
      <c r="E387" s="17">
        <f>SUBTOTAL(1,E188:E218)</f>
        <v>678.45161290322585</v>
      </c>
      <c r="F387" s="23">
        <f>SUBTOTAL(1,F188:F218)</f>
        <v>7.6258064516129043</v>
      </c>
      <c r="G387" s="23">
        <f>SUBTOTAL(1,G188:G218)</f>
        <v>7.329032258064518</v>
      </c>
      <c r="H387" s="23">
        <f>SUBTOTAL(1,H188:H218)</f>
        <v>36.561290322580646</v>
      </c>
      <c r="I387" s="52"/>
      <c r="J387" s="128"/>
      <c r="K387" s="128"/>
    </row>
    <row r="388" spans="1:11" x14ac:dyDescent="0.2">
      <c r="A388" s="42">
        <v>42948</v>
      </c>
      <c r="B388" s="106">
        <f>ROUND(SUM(B219:B249)*1.9835, -1)</f>
        <v>17570</v>
      </c>
      <c r="C388" s="106" t="s">
        <v>818</v>
      </c>
      <c r="D388" s="23">
        <f>SUBTOTAL(1,D219:D249)</f>
        <v>27.032258064516125</v>
      </c>
      <c r="E388" s="17">
        <f>SUBTOTAL(1,E219:E249)</f>
        <v>881.06451612903231</v>
      </c>
      <c r="F388" s="23">
        <f>SUBTOTAL(1,F219:F249)</f>
        <v>7.8516129032258064</v>
      </c>
      <c r="G388" s="23">
        <f>SUBTOTAL(1,G219:G249)</f>
        <v>7.748387096774195</v>
      </c>
      <c r="H388" s="23">
        <f>SUBTOTAL(1,H219:H249)</f>
        <v>18.824137931034485</v>
      </c>
      <c r="I388" s="52"/>
      <c r="J388" s="128"/>
      <c r="K388" s="128"/>
    </row>
    <row r="389" spans="1:11" x14ac:dyDescent="0.2">
      <c r="A389" s="42">
        <v>42979</v>
      </c>
      <c r="B389" s="106">
        <f>ROUND(SUM(B250:B279)*1.9835, -1)</f>
        <v>28630</v>
      </c>
      <c r="C389" s="106" t="s">
        <v>818</v>
      </c>
      <c r="D389" s="23">
        <f>SUBTOTAL(1,D250:D279)</f>
        <v>23.743333333333332</v>
      </c>
      <c r="E389" s="17">
        <f>SUBTOTAL(1,E250:E279)</f>
        <v>736.7</v>
      </c>
      <c r="F389" s="23">
        <f>SUBTOTAL(1,F250:F279)</f>
        <v>7.8166666666666673</v>
      </c>
      <c r="G389" s="23">
        <f>SUBTOTAL(1,G250:G279)</f>
        <v>7.7299999999999986</v>
      </c>
      <c r="H389" s="23">
        <f>SUBTOTAL(1,H250:H279)</f>
        <v>43.013043478260876</v>
      </c>
      <c r="I389" s="52"/>
      <c r="J389" s="128"/>
      <c r="K389" s="128"/>
    </row>
    <row r="390" spans="1:11" x14ac:dyDescent="0.2">
      <c r="A390" s="42">
        <v>43009</v>
      </c>
      <c r="B390" s="106">
        <f>ROUND(SUM(B280:B310)*1.9835, -1)</f>
        <v>24630</v>
      </c>
      <c r="C390" s="106" t="s">
        <v>818</v>
      </c>
      <c r="D390" s="23">
        <f>SUBTOTAL(1,D280:D310)</f>
        <v>17.270967741935486</v>
      </c>
      <c r="E390" s="17">
        <f>SUBTOTAL(1,E280:E310)</f>
        <v>674.90322580645159</v>
      </c>
      <c r="F390" s="23">
        <f>SUBTOTAL(1,F280:F310)</f>
        <v>8.4774193548387107</v>
      </c>
      <c r="G390" s="23">
        <f>SUBTOTAL(1,G280:G310)</f>
        <v>7.6451612903225792</v>
      </c>
      <c r="H390" s="23">
        <f>SUBTOTAL(1,H280:H310)</f>
        <v>33.877419354838715</v>
      </c>
      <c r="I390" s="52"/>
      <c r="J390" s="128"/>
      <c r="K390" s="128"/>
    </row>
    <row r="391" spans="1:11" x14ac:dyDescent="0.2">
      <c r="A391" s="42">
        <v>43040</v>
      </c>
      <c r="B391" s="106">
        <f>ROUND(SUM(B311:B340)*1.9835, -1)</f>
        <v>22340</v>
      </c>
      <c r="C391" s="106" t="s">
        <v>818</v>
      </c>
      <c r="D391" s="23">
        <f>SUBTOTAL(1,D311:D340)</f>
        <v>14.91666666666667</v>
      </c>
      <c r="E391" s="17">
        <f>SUBTOTAL(1,E311:E340)</f>
        <v>945.23333333333335</v>
      </c>
      <c r="F391" s="23">
        <f>SUBTOTAL(1,F311:F340)</f>
        <v>8.3400000000000016</v>
      </c>
      <c r="G391" s="23">
        <f>SUBTOTAL(1,G311:G340)</f>
        <v>7.7399999999999984</v>
      </c>
      <c r="H391" s="23">
        <f>SUBTOTAL(1,H311:H340)</f>
        <v>41.708695652173908</v>
      </c>
      <c r="I391" s="52"/>
      <c r="J391" s="128"/>
      <c r="K391" s="128"/>
    </row>
    <row r="392" spans="1:11" x14ac:dyDescent="0.2">
      <c r="A392" s="43">
        <v>43070</v>
      </c>
      <c r="B392" s="109">
        <f>ROUND(SUM(B341:B371)*1.9835, -1)</f>
        <v>20580</v>
      </c>
      <c r="C392" s="109" t="s">
        <v>818</v>
      </c>
      <c r="D392" s="30">
        <f>SUBTOTAL(1,D341:D371)</f>
        <v>9.0967741935483879</v>
      </c>
      <c r="E392" s="109">
        <f>SUBTOTAL(1,E341:E371)</f>
        <v>1309.6774193548388</v>
      </c>
      <c r="F392" s="30">
        <f>SUBTOTAL(1,F341:F371)</f>
        <v>10.519354838709676</v>
      </c>
      <c r="G392" s="30">
        <f>SUBTOTAL(1,G341:G371)</f>
        <v>7.706451612903229</v>
      </c>
      <c r="H392" s="30">
        <f>SUBTOTAL(1,H341:H371)</f>
        <v>22.551612903225809</v>
      </c>
      <c r="I392" s="52"/>
      <c r="J392" s="128"/>
      <c r="K392" s="128"/>
    </row>
    <row r="393" spans="1:11" ht="15" x14ac:dyDescent="0.25">
      <c r="A393" s="6" t="s">
        <v>64</v>
      </c>
      <c r="I393" s="52"/>
    </row>
  </sheetData>
  <hyperlinks>
    <hyperlink ref="A374" r:id="rId1" xr:uid="{00000000-0004-0000-1A00-000000000000}"/>
  </hyperlinks>
  <pageMargins left="0.7" right="0.7" top="0.75" bottom="0.75" header="0.3" footer="0.3"/>
  <pageSetup scale="55" fitToHeight="0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6">
    <pageSetUpPr fitToPage="1"/>
  </sheetPr>
  <dimension ref="A2:I79"/>
  <sheetViews>
    <sheetView zoomScale="80" zoomScaleNormal="80" workbookViewId="0">
      <pane xSplit="1" ySplit="6" topLeftCell="B58" activePane="bottomRight" state="frozen"/>
      <selection activeCell="B45" sqref="B45"/>
      <selection pane="topRight" activeCell="B45" sqref="B45"/>
      <selection pane="bottomLeft" activeCell="B45" sqref="B45"/>
      <selection pane="bottomRight" activeCell="S10" sqref="S10"/>
    </sheetView>
  </sheetViews>
  <sheetFormatPr defaultRowHeight="14.25" x14ac:dyDescent="0.2"/>
  <cols>
    <col min="1" max="1" width="18.7109375" style="3" customWidth="1"/>
    <col min="2" max="2" width="18.7109375" style="155" customWidth="1"/>
    <col min="3" max="3" width="18.7109375" style="3" customWidth="1"/>
    <col min="4" max="4" width="18.7109375" style="112" customWidth="1"/>
    <col min="5" max="6" width="18.7109375" style="3" customWidth="1"/>
    <col min="7" max="7" width="18.7109375" style="101" customWidth="1"/>
    <col min="8" max="8" width="18.7109375" style="96" customWidth="1"/>
    <col min="9" max="9" width="18.7109375" style="85" customWidth="1"/>
    <col min="10" max="16384" width="9.140625" style="3"/>
  </cols>
  <sheetData>
    <row r="2" spans="1:9" ht="15" x14ac:dyDescent="0.25">
      <c r="A2" s="6" t="s">
        <v>825</v>
      </c>
    </row>
    <row r="3" spans="1:9" ht="15" x14ac:dyDescent="0.2">
      <c r="A3" s="556" t="s">
        <v>49</v>
      </c>
      <c r="B3" s="554" t="s">
        <v>83</v>
      </c>
      <c r="C3" s="554"/>
      <c r="D3" s="554"/>
      <c r="E3" s="554"/>
      <c r="F3" s="554"/>
      <c r="G3" s="560" t="s">
        <v>71</v>
      </c>
      <c r="H3" s="567" t="s">
        <v>84</v>
      </c>
      <c r="I3" s="569" t="s">
        <v>85</v>
      </c>
    </row>
    <row r="4" spans="1:9" ht="60" customHeight="1" x14ac:dyDescent="0.2">
      <c r="A4" s="557"/>
      <c r="B4" s="27" t="s">
        <v>86</v>
      </c>
      <c r="C4" s="14" t="s">
        <v>87</v>
      </c>
      <c r="D4" s="103" t="s">
        <v>52</v>
      </c>
      <c r="E4" s="14" t="s">
        <v>51</v>
      </c>
      <c r="F4" s="14" t="s">
        <v>88</v>
      </c>
      <c r="G4" s="560"/>
      <c r="H4" s="568"/>
      <c r="I4" s="569"/>
    </row>
    <row r="5" spans="1:9" ht="15" x14ac:dyDescent="0.2">
      <c r="A5" s="15" t="s">
        <v>54</v>
      </c>
      <c r="B5" s="28" t="s">
        <v>81</v>
      </c>
      <c r="C5" s="15" t="s">
        <v>81</v>
      </c>
      <c r="D5" s="104" t="s">
        <v>81</v>
      </c>
      <c r="E5" s="15" t="s">
        <v>81</v>
      </c>
      <c r="F5" s="15" t="s">
        <v>81</v>
      </c>
      <c r="G5" s="188" t="s">
        <v>81</v>
      </c>
      <c r="H5" s="55" t="s">
        <v>81</v>
      </c>
      <c r="I5" s="250" t="s">
        <v>81</v>
      </c>
    </row>
    <row r="6" spans="1:9" ht="15" x14ac:dyDescent="0.2">
      <c r="A6" s="15" t="s">
        <v>57</v>
      </c>
      <c r="B6" s="28" t="s">
        <v>61</v>
      </c>
      <c r="C6" s="15" t="s">
        <v>89</v>
      </c>
      <c r="D6" s="104" t="s">
        <v>60</v>
      </c>
      <c r="E6" s="15" t="s">
        <v>59</v>
      </c>
      <c r="F6" s="15" t="s">
        <v>90</v>
      </c>
      <c r="G6" s="188" t="s">
        <v>62</v>
      </c>
      <c r="H6" s="55" t="s">
        <v>61</v>
      </c>
      <c r="I6" s="250" t="s">
        <v>62</v>
      </c>
    </row>
    <row r="7" spans="1:9" x14ac:dyDescent="0.2">
      <c r="A7" s="166">
        <v>42738</v>
      </c>
      <c r="B7" s="362"/>
      <c r="C7" s="362"/>
      <c r="D7" s="362"/>
      <c r="E7" s="362"/>
      <c r="F7" s="362"/>
      <c r="G7" s="362"/>
      <c r="H7" s="362"/>
      <c r="I7" s="362"/>
    </row>
    <row r="8" spans="1:9" x14ac:dyDescent="0.2">
      <c r="A8" s="239">
        <v>42747</v>
      </c>
      <c r="B8" s="327"/>
      <c r="C8" s="327"/>
      <c r="D8" s="327"/>
      <c r="E8" s="327"/>
      <c r="F8" s="327"/>
      <c r="G8" s="327"/>
      <c r="H8" s="327"/>
      <c r="I8" s="327"/>
    </row>
    <row r="9" spans="1:9" x14ac:dyDescent="0.2">
      <c r="A9" s="156">
        <v>42754</v>
      </c>
      <c r="B9" s="327"/>
      <c r="C9" s="327"/>
      <c r="D9" s="327"/>
      <c r="E9" s="327"/>
      <c r="F9" s="327"/>
      <c r="G9" s="327"/>
      <c r="H9" s="327"/>
      <c r="I9" s="327"/>
    </row>
    <row r="10" spans="1:9" x14ac:dyDescent="0.2">
      <c r="A10" s="156">
        <v>42761</v>
      </c>
      <c r="B10" s="327"/>
      <c r="C10" s="327"/>
      <c r="D10" s="327"/>
      <c r="E10" s="327"/>
      <c r="F10" s="327"/>
      <c r="G10" s="327"/>
      <c r="H10" s="327"/>
      <c r="I10" s="327"/>
    </row>
    <row r="11" spans="1:9" x14ac:dyDescent="0.2">
      <c r="A11" s="156">
        <v>42768</v>
      </c>
      <c r="B11" s="325"/>
      <c r="C11" s="339"/>
      <c r="D11" s="339"/>
      <c r="E11" s="339"/>
      <c r="F11" s="339"/>
      <c r="G11" s="339"/>
      <c r="H11" s="339"/>
      <c r="I11" s="323"/>
    </row>
    <row r="12" spans="1:9" s="52" customFormat="1" x14ac:dyDescent="0.2">
      <c r="A12" s="156">
        <v>42775</v>
      </c>
      <c r="B12" s="325"/>
      <c r="C12" s="339"/>
      <c r="D12" s="339"/>
      <c r="E12" s="339"/>
      <c r="F12" s="339"/>
      <c r="G12" s="339"/>
      <c r="H12" s="339"/>
      <c r="I12" s="323"/>
    </row>
    <row r="13" spans="1:9" x14ac:dyDescent="0.2">
      <c r="A13" s="156">
        <v>42783</v>
      </c>
      <c r="B13" s="325"/>
      <c r="C13" s="339"/>
      <c r="D13" s="339"/>
      <c r="E13" s="339"/>
      <c r="F13" s="339"/>
      <c r="G13" s="339"/>
      <c r="H13" s="339"/>
      <c r="I13" s="323"/>
    </row>
    <row r="14" spans="1:9" s="52" customFormat="1" x14ac:dyDescent="0.2">
      <c r="A14" s="156">
        <v>42789</v>
      </c>
      <c r="B14" s="325"/>
      <c r="C14" s="339"/>
      <c r="D14" s="339"/>
      <c r="E14" s="339"/>
      <c r="F14" s="339"/>
      <c r="G14" s="339"/>
      <c r="H14" s="339"/>
      <c r="I14" s="323"/>
    </row>
    <row r="15" spans="1:9" x14ac:dyDescent="0.2">
      <c r="A15" s="156">
        <v>42797</v>
      </c>
      <c r="B15" s="325"/>
      <c r="C15" s="339"/>
      <c r="D15" s="339"/>
      <c r="E15" s="339"/>
      <c r="F15" s="339"/>
      <c r="G15" s="339"/>
      <c r="H15" s="339"/>
      <c r="I15" s="323"/>
    </row>
    <row r="16" spans="1:9" x14ac:dyDescent="0.2">
      <c r="A16" s="156">
        <v>42804</v>
      </c>
      <c r="B16" s="325"/>
      <c r="C16" s="339"/>
      <c r="D16" s="339"/>
      <c r="E16" s="339"/>
      <c r="F16" s="339"/>
      <c r="G16" s="339"/>
      <c r="H16" s="339"/>
      <c r="I16" s="323"/>
    </row>
    <row r="17" spans="1:9" x14ac:dyDescent="0.2">
      <c r="A17" s="156">
        <v>42809</v>
      </c>
      <c r="B17" s="325"/>
      <c r="C17" s="339"/>
      <c r="D17" s="339"/>
      <c r="E17" s="339"/>
      <c r="F17" s="339"/>
      <c r="G17" s="339"/>
      <c r="H17" s="339"/>
      <c r="I17" s="323"/>
    </row>
    <row r="18" spans="1:9" x14ac:dyDescent="0.2">
      <c r="A18" s="156">
        <v>42817</v>
      </c>
      <c r="B18" s="325"/>
      <c r="C18" s="339"/>
      <c r="D18" s="339"/>
      <c r="E18" s="339"/>
      <c r="F18" s="339"/>
      <c r="G18" s="339"/>
      <c r="H18" s="339"/>
      <c r="I18" s="323"/>
    </row>
    <row r="19" spans="1:9" x14ac:dyDescent="0.2">
      <c r="A19" s="156">
        <v>42824</v>
      </c>
      <c r="B19" s="325"/>
      <c r="C19" s="339"/>
      <c r="D19" s="339"/>
      <c r="E19" s="339"/>
      <c r="F19" s="339"/>
      <c r="G19" s="339"/>
      <c r="H19" s="339"/>
      <c r="I19" s="323"/>
    </row>
    <row r="20" spans="1:9" x14ac:dyDescent="0.2">
      <c r="A20" s="37">
        <v>42832</v>
      </c>
      <c r="B20" s="325"/>
      <c r="C20" s="339"/>
      <c r="D20" s="339"/>
      <c r="E20" s="339"/>
      <c r="F20" s="339"/>
      <c r="G20" s="339"/>
      <c r="H20" s="339"/>
      <c r="I20" s="323"/>
    </row>
    <row r="21" spans="1:9" s="52" customFormat="1" x14ac:dyDescent="0.2">
      <c r="A21" s="156">
        <v>42839</v>
      </c>
      <c r="B21" s="325"/>
      <c r="C21" s="339"/>
      <c r="D21" s="339"/>
      <c r="E21" s="339"/>
      <c r="F21" s="339"/>
      <c r="G21" s="339"/>
      <c r="H21" s="339"/>
      <c r="I21" s="323"/>
    </row>
    <row r="22" spans="1:9" x14ac:dyDescent="0.2">
      <c r="A22" s="156">
        <v>42846</v>
      </c>
      <c r="B22" s="325"/>
      <c r="C22" s="339"/>
      <c r="D22" s="339"/>
      <c r="E22" s="339"/>
      <c r="F22" s="339"/>
      <c r="G22" s="339"/>
      <c r="H22" s="339"/>
      <c r="I22" s="323"/>
    </row>
    <row r="23" spans="1:9" x14ac:dyDescent="0.2">
      <c r="A23" s="156">
        <v>42851</v>
      </c>
      <c r="B23" s="72">
        <v>8.99</v>
      </c>
      <c r="C23" s="207">
        <v>7.15</v>
      </c>
      <c r="D23" s="108">
        <v>600</v>
      </c>
      <c r="E23" s="207">
        <v>18.5</v>
      </c>
      <c r="F23" s="72">
        <v>28.9</v>
      </c>
      <c r="G23" s="207" t="s">
        <v>186</v>
      </c>
      <c r="H23" s="72">
        <f>350/1000</f>
        <v>0.35</v>
      </c>
      <c r="I23" s="57">
        <v>3</v>
      </c>
    </row>
    <row r="24" spans="1:9" s="52" customFormat="1" x14ac:dyDescent="0.2">
      <c r="A24" s="239">
        <v>42859</v>
      </c>
      <c r="B24" s="72">
        <v>8.42</v>
      </c>
      <c r="C24" s="207">
        <v>7.87</v>
      </c>
      <c r="D24" s="108">
        <v>569</v>
      </c>
      <c r="E24" s="207">
        <v>26.95</v>
      </c>
      <c r="F24" s="72">
        <v>31.9</v>
      </c>
      <c r="G24" s="207" t="s">
        <v>186</v>
      </c>
      <c r="H24" s="72">
        <f>23/1000</f>
        <v>2.3E-2</v>
      </c>
      <c r="I24" s="328"/>
    </row>
    <row r="25" spans="1:9" s="52" customFormat="1" x14ac:dyDescent="0.2">
      <c r="A25" s="156">
        <v>42867</v>
      </c>
      <c r="B25" s="72">
        <v>11.44</v>
      </c>
      <c r="C25" s="207">
        <v>7.38</v>
      </c>
      <c r="D25" s="108">
        <v>541</v>
      </c>
      <c r="E25" s="207">
        <v>20.21</v>
      </c>
      <c r="F25" s="72">
        <v>36.9</v>
      </c>
      <c r="G25" s="207" t="s">
        <v>186</v>
      </c>
      <c r="H25" s="72">
        <f>300/1000</f>
        <v>0.3</v>
      </c>
      <c r="I25" s="328"/>
    </row>
    <row r="26" spans="1:9" s="52" customFormat="1" x14ac:dyDescent="0.2">
      <c r="A26" s="156">
        <v>42873</v>
      </c>
      <c r="B26" s="72">
        <v>8.3000000000000007</v>
      </c>
      <c r="C26" s="207">
        <v>7.89</v>
      </c>
      <c r="D26" s="108">
        <v>586</v>
      </c>
      <c r="E26" s="207">
        <v>19.53</v>
      </c>
      <c r="F26" s="72">
        <v>48</v>
      </c>
      <c r="G26" s="207" t="s">
        <v>186</v>
      </c>
      <c r="H26" s="72">
        <f>340/1000</f>
        <v>0.34</v>
      </c>
      <c r="I26" s="328"/>
    </row>
    <row r="27" spans="1:9" x14ac:dyDescent="0.2">
      <c r="A27" s="156">
        <v>42880</v>
      </c>
      <c r="B27" s="72">
        <v>5.6</v>
      </c>
      <c r="C27" s="207">
        <v>8.1999999999999993</v>
      </c>
      <c r="D27" s="108">
        <v>1283</v>
      </c>
      <c r="E27" s="207">
        <v>24.14</v>
      </c>
      <c r="F27" s="327"/>
      <c r="G27" s="207">
        <v>0.503</v>
      </c>
      <c r="H27" s="72">
        <f>820/1000</f>
        <v>0.82</v>
      </c>
      <c r="I27" s="57">
        <v>6</v>
      </c>
    </row>
    <row r="28" spans="1:9" x14ac:dyDescent="0.2">
      <c r="A28" s="239">
        <v>42887</v>
      </c>
      <c r="B28" s="72">
        <v>2.4</v>
      </c>
      <c r="C28" s="207">
        <v>6.2</v>
      </c>
      <c r="D28" s="108">
        <v>1415</v>
      </c>
      <c r="E28" s="207">
        <v>23.6</v>
      </c>
      <c r="F28" s="72">
        <v>83.5</v>
      </c>
      <c r="G28" s="207">
        <v>0.57299999999999995</v>
      </c>
      <c r="H28" s="72">
        <f>970/1000</f>
        <v>0.97</v>
      </c>
      <c r="I28" s="328"/>
    </row>
    <row r="29" spans="1:9" x14ac:dyDescent="0.2">
      <c r="A29" s="239">
        <v>42895</v>
      </c>
      <c r="B29" s="72">
        <v>4.5999999999999996</v>
      </c>
      <c r="C29" s="207">
        <v>7.9</v>
      </c>
      <c r="D29" s="108">
        <v>280</v>
      </c>
      <c r="E29" s="207">
        <v>21.4</v>
      </c>
      <c r="F29" s="72">
        <v>26.9</v>
      </c>
      <c r="G29" s="207" t="s">
        <v>186</v>
      </c>
      <c r="H29" s="72">
        <f>170/1000</f>
        <v>0.17</v>
      </c>
      <c r="I29" s="328"/>
    </row>
    <row r="30" spans="1:9" x14ac:dyDescent="0.2">
      <c r="A30" s="156">
        <v>42899</v>
      </c>
      <c r="B30" s="72">
        <v>10.5</v>
      </c>
      <c r="C30" s="207">
        <v>8.1</v>
      </c>
      <c r="D30" s="108">
        <v>282</v>
      </c>
      <c r="E30" s="207">
        <v>22.3</v>
      </c>
      <c r="F30" s="72">
        <v>23.7</v>
      </c>
      <c r="G30" s="207" t="s">
        <v>186</v>
      </c>
      <c r="H30" s="72">
        <f>150/1000</f>
        <v>0.15</v>
      </c>
      <c r="I30" s="328"/>
    </row>
    <row r="31" spans="1:9" x14ac:dyDescent="0.2">
      <c r="A31" s="156">
        <v>42906</v>
      </c>
      <c r="B31" s="72">
        <v>8.5</v>
      </c>
      <c r="C31" s="207">
        <v>7.8</v>
      </c>
      <c r="D31" s="108">
        <v>257</v>
      </c>
      <c r="E31" s="207">
        <v>29.5</v>
      </c>
      <c r="F31" s="72">
        <v>33.4</v>
      </c>
      <c r="G31" s="207" t="s">
        <v>186</v>
      </c>
      <c r="H31" s="72">
        <v>0.13</v>
      </c>
      <c r="I31" s="328"/>
    </row>
    <row r="32" spans="1:9" x14ac:dyDescent="0.2">
      <c r="A32" s="156">
        <v>42913</v>
      </c>
      <c r="B32" s="72">
        <v>7.5</v>
      </c>
      <c r="C32" s="207">
        <v>7.1</v>
      </c>
      <c r="D32" s="108">
        <v>134</v>
      </c>
      <c r="E32" s="207">
        <v>23.9</v>
      </c>
      <c r="F32" s="72">
        <v>45.5</v>
      </c>
      <c r="G32" s="207" t="s">
        <v>186</v>
      </c>
      <c r="H32" s="72">
        <v>6.4000000000000001E-2</v>
      </c>
      <c r="I32" s="57">
        <v>1</v>
      </c>
    </row>
    <row r="33" spans="1:9" x14ac:dyDescent="0.2">
      <c r="A33" s="156">
        <v>42921</v>
      </c>
      <c r="B33" s="72">
        <v>8.1999999999999993</v>
      </c>
      <c r="C33" s="207">
        <v>7.8</v>
      </c>
      <c r="D33" s="108">
        <v>719</v>
      </c>
      <c r="E33" s="207">
        <v>28.5</v>
      </c>
      <c r="F33" s="72">
        <v>91.9</v>
      </c>
      <c r="G33" s="207" t="s">
        <v>186</v>
      </c>
      <c r="H33" s="72">
        <v>0.41</v>
      </c>
      <c r="I33" s="328"/>
    </row>
    <row r="34" spans="1:9" x14ac:dyDescent="0.2">
      <c r="A34" s="239">
        <v>42928</v>
      </c>
      <c r="B34" s="72">
        <v>7.4</v>
      </c>
      <c r="C34" s="207">
        <v>7.5</v>
      </c>
      <c r="D34" s="108">
        <v>217</v>
      </c>
      <c r="E34" s="207">
        <v>27.7</v>
      </c>
      <c r="F34" s="72">
        <v>91.1</v>
      </c>
      <c r="G34" s="207" t="s">
        <v>186</v>
      </c>
      <c r="H34" s="72">
        <v>6.7000000000000004E-2</v>
      </c>
      <c r="I34" s="328"/>
    </row>
    <row r="35" spans="1:9" s="52" customFormat="1" x14ac:dyDescent="0.2">
      <c r="A35" s="239">
        <v>42934</v>
      </c>
      <c r="B35" s="72">
        <v>12.8</v>
      </c>
      <c r="C35" s="207">
        <v>7.7</v>
      </c>
      <c r="D35" s="108">
        <v>674</v>
      </c>
      <c r="E35" s="207">
        <v>28.8</v>
      </c>
      <c r="F35" s="72">
        <v>53.6</v>
      </c>
      <c r="G35" s="207" t="s">
        <v>186</v>
      </c>
      <c r="H35" s="72">
        <v>0.24</v>
      </c>
      <c r="I35" s="328"/>
    </row>
    <row r="36" spans="1:9" s="52" customFormat="1" x14ac:dyDescent="0.2">
      <c r="A36" s="239">
        <v>42943</v>
      </c>
      <c r="B36" s="72">
        <v>8.6999999999999993</v>
      </c>
      <c r="C36" s="207">
        <v>8.3000000000000007</v>
      </c>
      <c r="D36" s="108">
        <v>1984</v>
      </c>
      <c r="E36" s="207">
        <v>25.2</v>
      </c>
      <c r="F36" s="72">
        <v>176</v>
      </c>
      <c r="G36" s="207">
        <v>0.746</v>
      </c>
      <c r="H36" s="72">
        <v>1.6</v>
      </c>
      <c r="I36" s="57">
        <v>11</v>
      </c>
    </row>
    <row r="37" spans="1:9" s="52" customFormat="1" x14ac:dyDescent="0.2">
      <c r="A37" s="239">
        <v>42948</v>
      </c>
      <c r="B37" s="72">
        <v>9.3000000000000007</v>
      </c>
      <c r="C37" s="207">
        <v>8.3000000000000007</v>
      </c>
      <c r="D37" s="108">
        <v>3227</v>
      </c>
      <c r="E37" s="207">
        <v>26.9</v>
      </c>
      <c r="F37" s="72">
        <v>75.599999999999994</v>
      </c>
      <c r="G37" s="207">
        <v>0.80800000000000005</v>
      </c>
      <c r="H37" s="72">
        <v>2.4</v>
      </c>
      <c r="I37" s="328"/>
    </row>
    <row r="38" spans="1:9" s="52" customFormat="1" x14ac:dyDescent="0.2">
      <c r="A38" s="239">
        <v>42955</v>
      </c>
      <c r="B38" s="72">
        <v>13.7</v>
      </c>
      <c r="C38" s="207">
        <v>8.1999999999999993</v>
      </c>
      <c r="D38" s="108">
        <v>4386</v>
      </c>
      <c r="E38" s="207">
        <v>26.2</v>
      </c>
      <c r="F38" s="72">
        <v>38.700000000000003</v>
      </c>
      <c r="G38" s="207" t="s">
        <v>486</v>
      </c>
      <c r="H38" s="72">
        <v>3.2</v>
      </c>
      <c r="I38" s="328"/>
    </row>
    <row r="39" spans="1:9" s="52" customFormat="1" x14ac:dyDescent="0.2">
      <c r="A39" s="239">
        <v>42962</v>
      </c>
      <c r="B39" s="72">
        <v>5.7</v>
      </c>
      <c r="C39" s="207">
        <v>8.4</v>
      </c>
      <c r="D39" s="108">
        <v>2063</v>
      </c>
      <c r="E39" s="207">
        <v>25</v>
      </c>
      <c r="F39" s="72">
        <v>95.9</v>
      </c>
      <c r="G39" s="207">
        <v>0.94399999999999995</v>
      </c>
      <c r="H39" s="72">
        <v>1.7</v>
      </c>
      <c r="I39" s="328"/>
    </row>
    <row r="40" spans="1:9" s="52" customFormat="1" x14ac:dyDescent="0.2">
      <c r="A40" s="156">
        <v>42971</v>
      </c>
      <c r="B40" s="327"/>
      <c r="C40" s="207">
        <v>7.7</v>
      </c>
      <c r="D40" s="108">
        <v>658</v>
      </c>
      <c r="E40" s="207">
        <v>26.1</v>
      </c>
      <c r="F40" s="327"/>
      <c r="G40" s="207" t="s">
        <v>186</v>
      </c>
      <c r="H40" s="72">
        <v>0.27</v>
      </c>
      <c r="I40" s="57">
        <v>5</v>
      </c>
    </row>
    <row r="41" spans="1:9" s="52" customFormat="1" x14ac:dyDescent="0.2">
      <c r="A41" s="156">
        <v>42979</v>
      </c>
      <c r="B41" s="72">
        <v>9.3000000000000007</v>
      </c>
      <c r="C41" s="207">
        <v>7.8</v>
      </c>
      <c r="D41" s="108">
        <v>749</v>
      </c>
      <c r="E41" s="207">
        <v>26.4</v>
      </c>
      <c r="F41" s="72">
        <v>64.400000000000006</v>
      </c>
      <c r="G41" s="207" t="s">
        <v>186</v>
      </c>
      <c r="H41" s="72">
        <v>0.28000000000000003</v>
      </c>
      <c r="I41" s="328"/>
    </row>
    <row r="42" spans="1:9" s="52" customFormat="1" x14ac:dyDescent="0.2">
      <c r="A42" s="156">
        <v>42986</v>
      </c>
      <c r="B42" s="72">
        <v>10.7</v>
      </c>
      <c r="C42" s="207">
        <v>8</v>
      </c>
      <c r="D42" s="108">
        <v>923</v>
      </c>
      <c r="E42" s="207">
        <v>24.9</v>
      </c>
      <c r="F42" s="72">
        <v>47.4</v>
      </c>
      <c r="G42" s="207" t="s">
        <v>186</v>
      </c>
      <c r="H42" s="72">
        <v>0.37</v>
      </c>
      <c r="I42" s="328"/>
    </row>
    <row r="43" spans="1:9" s="52" customFormat="1" x14ac:dyDescent="0.2">
      <c r="A43" s="156">
        <v>42993</v>
      </c>
      <c r="B43" s="347"/>
      <c r="C43" s="207">
        <v>7.5</v>
      </c>
      <c r="D43" s="108">
        <v>807</v>
      </c>
      <c r="E43" s="207">
        <v>22.6</v>
      </c>
      <c r="F43" s="72">
        <v>57.6</v>
      </c>
      <c r="G43" s="207" t="s">
        <v>186</v>
      </c>
      <c r="H43" s="72">
        <v>0.37</v>
      </c>
      <c r="I43" s="328"/>
    </row>
    <row r="44" spans="1:9" s="52" customFormat="1" x14ac:dyDescent="0.2">
      <c r="A44" s="156">
        <v>43000</v>
      </c>
      <c r="B44" s="174">
        <v>10.61</v>
      </c>
      <c r="C44" s="175">
        <v>7.63</v>
      </c>
      <c r="D44" s="120">
        <v>569</v>
      </c>
      <c r="E44" s="175">
        <v>20.81</v>
      </c>
      <c r="F44" s="174">
        <v>48.1</v>
      </c>
      <c r="G44" s="175">
        <v>0.44900000000000001</v>
      </c>
      <c r="H44" s="174">
        <v>0.26</v>
      </c>
      <c r="I44" s="328"/>
    </row>
    <row r="45" spans="1:9" s="52" customFormat="1" x14ac:dyDescent="0.2">
      <c r="A45" s="156">
        <v>43004</v>
      </c>
      <c r="B45" s="356"/>
      <c r="C45" s="365"/>
      <c r="D45" s="366"/>
      <c r="E45" s="356"/>
      <c r="F45" s="356"/>
      <c r="G45" s="356"/>
      <c r="H45" s="356"/>
      <c r="I45" s="328"/>
    </row>
    <row r="46" spans="1:9" s="52" customFormat="1" x14ac:dyDescent="0.2">
      <c r="A46" s="156">
        <v>43014</v>
      </c>
      <c r="B46" s="72">
        <v>7.65</v>
      </c>
      <c r="C46" s="207">
        <v>7.73</v>
      </c>
      <c r="D46" s="108">
        <v>716</v>
      </c>
      <c r="E46" s="207">
        <v>18.38</v>
      </c>
      <c r="F46" s="72">
        <v>40.200000000000003</v>
      </c>
      <c r="G46" s="207" t="s">
        <v>186</v>
      </c>
      <c r="H46" s="72">
        <v>0.35</v>
      </c>
      <c r="I46" s="328"/>
    </row>
    <row r="47" spans="1:9" s="52" customFormat="1" x14ac:dyDescent="0.2">
      <c r="A47" s="156">
        <v>43021</v>
      </c>
      <c r="B47" s="327"/>
      <c r="C47" s="207">
        <v>7.75</v>
      </c>
      <c r="D47" s="108">
        <v>807</v>
      </c>
      <c r="E47" s="207">
        <v>15.4</v>
      </c>
      <c r="F47" s="72">
        <v>38.700000000000003</v>
      </c>
      <c r="G47" s="207" t="s">
        <v>186</v>
      </c>
      <c r="H47" s="72">
        <v>0.42</v>
      </c>
      <c r="I47" s="328"/>
    </row>
    <row r="48" spans="1:9" s="52" customFormat="1" x14ac:dyDescent="0.2">
      <c r="A48" s="156">
        <v>43027</v>
      </c>
      <c r="B48" s="356"/>
      <c r="C48" s="365"/>
      <c r="D48" s="366"/>
      <c r="E48" s="356"/>
      <c r="F48" s="356"/>
      <c r="G48" s="356"/>
      <c r="H48" s="356"/>
      <c r="I48" s="328"/>
    </row>
    <row r="49" spans="1:9" s="52" customFormat="1" x14ac:dyDescent="0.2">
      <c r="A49" s="156">
        <v>43035</v>
      </c>
      <c r="B49" s="72">
        <v>8.1</v>
      </c>
      <c r="C49" s="207">
        <v>7.6</v>
      </c>
      <c r="D49" s="108">
        <v>768</v>
      </c>
      <c r="E49" s="207">
        <v>18.8</v>
      </c>
      <c r="F49" s="72">
        <v>37.6</v>
      </c>
      <c r="G49" s="72" t="s">
        <v>186</v>
      </c>
      <c r="H49" s="72">
        <v>0.47</v>
      </c>
      <c r="I49" s="328"/>
    </row>
    <row r="50" spans="1:9" s="52" customFormat="1" x14ac:dyDescent="0.2">
      <c r="A50" s="156">
        <v>43039</v>
      </c>
      <c r="B50" s="72">
        <v>12.1</v>
      </c>
      <c r="C50" s="207">
        <v>7.6</v>
      </c>
      <c r="D50" s="108">
        <v>839</v>
      </c>
      <c r="E50" s="207">
        <v>16.8</v>
      </c>
      <c r="F50" s="72">
        <v>53.3</v>
      </c>
      <c r="G50" s="207" t="s">
        <v>186</v>
      </c>
      <c r="H50" s="72">
        <v>0.5</v>
      </c>
      <c r="I50" s="223">
        <v>5</v>
      </c>
    </row>
    <row r="51" spans="1:9" s="52" customFormat="1" x14ac:dyDescent="0.2">
      <c r="A51" s="156">
        <v>43046</v>
      </c>
      <c r="B51" s="72">
        <v>15.6</v>
      </c>
      <c r="C51" s="207">
        <v>7.8</v>
      </c>
      <c r="D51" s="108">
        <v>900</v>
      </c>
      <c r="E51" s="207">
        <v>15.6</v>
      </c>
      <c r="F51" s="72">
        <v>52.5</v>
      </c>
      <c r="G51" s="72" t="s">
        <v>186</v>
      </c>
      <c r="H51" s="72">
        <v>0.52</v>
      </c>
      <c r="I51" s="328"/>
    </row>
    <row r="52" spans="1:9" s="52" customFormat="1" x14ac:dyDescent="0.2">
      <c r="A52" s="156">
        <v>43056</v>
      </c>
      <c r="B52" s="72">
        <v>10.6</v>
      </c>
      <c r="C52" s="207">
        <v>7.6</v>
      </c>
      <c r="D52" s="108">
        <v>932</v>
      </c>
      <c r="E52" s="207">
        <v>15.8</v>
      </c>
      <c r="F52" s="72">
        <v>48.3</v>
      </c>
      <c r="G52" s="207" t="s">
        <v>186</v>
      </c>
      <c r="H52" s="72">
        <v>0.55000000000000004</v>
      </c>
      <c r="I52" s="328"/>
    </row>
    <row r="53" spans="1:9" s="52" customFormat="1" x14ac:dyDescent="0.2">
      <c r="A53" s="156">
        <v>43061</v>
      </c>
      <c r="B53" s="72">
        <v>13</v>
      </c>
      <c r="C53" s="207">
        <v>7.6</v>
      </c>
      <c r="D53" s="108">
        <v>941</v>
      </c>
      <c r="E53" s="207">
        <v>14</v>
      </c>
      <c r="F53" s="72">
        <v>42.8</v>
      </c>
      <c r="G53" s="207" t="s">
        <v>186</v>
      </c>
      <c r="H53" s="72">
        <v>0.6</v>
      </c>
      <c r="I53" s="328"/>
    </row>
    <row r="54" spans="1:9" s="52" customFormat="1" x14ac:dyDescent="0.2">
      <c r="A54" s="239">
        <f>+A53+7</f>
        <v>43068</v>
      </c>
      <c r="B54" s="327"/>
      <c r="C54" s="207">
        <v>7.5</v>
      </c>
      <c r="D54" s="108">
        <v>1041</v>
      </c>
      <c r="E54" s="207">
        <v>12.9</v>
      </c>
      <c r="F54" s="72">
        <v>50.7</v>
      </c>
      <c r="G54" s="207" t="s">
        <v>186</v>
      </c>
      <c r="H54" s="72">
        <v>0.64</v>
      </c>
      <c r="I54" s="57">
        <v>5</v>
      </c>
    </row>
    <row r="55" spans="1:9" s="52" customFormat="1" x14ac:dyDescent="0.2">
      <c r="A55" s="239">
        <v>43076</v>
      </c>
      <c r="B55" s="72">
        <v>14.5</v>
      </c>
      <c r="C55" s="207">
        <v>7.7</v>
      </c>
      <c r="D55" s="108">
        <v>1187</v>
      </c>
      <c r="E55" s="207">
        <v>9.1</v>
      </c>
      <c r="F55" s="72">
        <v>22.5</v>
      </c>
      <c r="G55" s="207" t="s">
        <v>186</v>
      </c>
      <c r="H55" s="72">
        <v>0.71</v>
      </c>
      <c r="I55" s="328"/>
    </row>
    <row r="56" spans="1:9" s="52" customFormat="1" x14ac:dyDescent="0.2">
      <c r="A56" s="239">
        <v>43084</v>
      </c>
      <c r="B56" s="72">
        <v>13</v>
      </c>
      <c r="C56" s="207">
        <v>7.8</v>
      </c>
      <c r="D56" s="108">
        <v>1299</v>
      </c>
      <c r="E56" s="207">
        <v>9.1</v>
      </c>
      <c r="F56" s="72">
        <v>31.5</v>
      </c>
      <c r="G56" s="207" t="s">
        <v>186</v>
      </c>
      <c r="H56" s="72">
        <v>0.73</v>
      </c>
      <c r="I56" s="328"/>
    </row>
    <row r="57" spans="1:9" s="52" customFormat="1" x14ac:dyDescent="0.2">
      <c r="A57" s="239">
        <v>43090</v>
      </c>
      <c r="B57" s="72">
        <v>15.8</v>
      </c>
      <c r="C57" s="207">
        <v>7.79</v>
      </c>
      <c r="D57" s="108">
        <v>1347</v>
      </c>
      <c r="E57" s="207">
        <v>8.2200000000000006</v>
      </c>
      <c r="F57" s="72">
        <v>20.399999999999999</v>
      </c>
      <c r="G57" s="207" t="s">
        <v>186</v>
      </c>
      <c r="H57" s="72">
        <v>0.76</v>
      </c>
      <c r="I57" s="328"/>
    </row>
    <row r="58" spans="1:9" s="52" customFormat="1" x14ac:dyDescent="0.2">
      <c r="A58" s="239">
        <v>43096</v>
      </c>
      <c r="B58" s="72">
        <v>11.62</v>
      </c>
      <c r="C58" s="207">
        <v>7.56</v>
      </c>
      <c r="D58" s="108">
        <v>1463</v>
      </c>
      <c r="E58" s="207">
        <v>9.0500000000000007</v>
      </c>
      <c r="F58" s="72">
        <v>42.1</v>
      </c>
      <c r="G58" s="207" t="s">
        <v>186</v>
      </c>
      <c r="H58" s="160">
        <v>0.8</v>
      </c>
      <c r="I58" s="57">
        <v>7</v>
      </c>
    </row>
    <row r="59" spans="1:9" ht="15" x14ac:dyDescent="0.25">
      <c r="A59" s="89" t="s">
        <v>816</v>
      </c>
      <c r="B59" s="171"/>
      <c r="C59" s="88"/>
      <c r="D59" s="121"/>
      <c r="E59" s="88"/>
      <c r="F59" s="88"/>
      <c r="G59" s="190"/>
      <c r="H59" s="140"/>
      <c r="I59" s="87"/>
    </row>
    <row r="64" spans="1:9" ht="15" customHeight="1" x14ac:dyDescent="0.25">
      <c r="A64" s="558" t="s">
        <v>91</v>
      </c>
      <c r="B64" s="559"/>
      <c r="C64" s="570"/>
      <c r="D64" s="343"/>
      <c r="E64" s="342"/>
      <c r="F64" s="342"/>
    </row>
    <row r="65" spans="1:6" ht="60" customHeight="1" x14ac:dyDescent="0.2">
      <c r="A65" s="14" t="s">
        <v>49</v>
      </c>
      <c r="B65" s="27" t="s">
        <v>92</v>
      </c>
      <c r="C65" s="14" t="s">
        <v>93</v>
      </c>
      <c r="D65" s="316"/>
      <c r="E65" s="317"/>
      <c r="F65" s="317"/>
    </row>
    <row r="66" spans="1:6" ht="15" x14ac:dyDescent="0.2">
      <c r="A66" s="15" t="s">
        <v>54</v>
      </c>
      <c r="B66" s="28" t="s">
        <v>81</v>
      </c>
      <c r="C66" s="15" t="s">
        <v>81</v>
      </c>
      <c r="D66" s="346"/>
      <c r="E66" s="13"/>
      <c r="F66" s="13"/>
    </row>
    <row r="67" spans="1:6" ht="15" x14ac:dyDescent="0.2">
      <c r="A67" s="15" t="s">
        <v>57</v>
      </c>
      <c r="B67" s="28" t="s">
        <v>61</v>
      </c>
      <c r="C67" s="15" t="s">
        <v>61</v>
      </c>
      <c r="D67" s="346"/>
      <c r="E67" s="13"/>
      <c r="F67" s="13"/>
    </row>
    <row r="68" spans="1:6" x14ac:dyDescent="0.2">
      <c r="A68" s="166">
        <v>42761</v>
      </c>
      <c r="B68" s="362"/>
      <c r="C68" s="362"/>
      <c r="D68" s="314"/>
      <c r="E68" s="157"/>
      <c r="F68" s="157"/>
    </row>
    <row r="69" spans="1:6" x14ac:dyDescent="0.2">
      <c r="A69" s="156">
        <v>42789</v>
      </c>
      <c r="B69" s="327"/>
      <c r="C69" s="327"/>
      <c r="D69" s="314"/>
      <c r="E69" s="157"/>
      <c r="F69" s="157"/>
    </row>
    <row r="70" spans="1:6" x14ac:dyDescent="0.2">
      <c r="A70" s="156">
        <v>42824</v>
      </c>
      <c r="B70" s="327"/>
      <c r="C70" s="327"/>
      <c r="D70" s="314"/>
      <c r="E70" s="157"/>
      <c r="F70" s="157"/>
    </row>
    <row r="71" spans="1:6" x14ac:dyDescent="0.2">
      <c r="A71" s="156">
        <v>42851</v>
      </c>
      <c r="B71" s="158" t="s">
        <v>183</v>
      </c>
      <c r="C71" s="157">
        <v>9.1999999999999998E-2</v>
      </c>
      <c r="D71" s="314"/>
      <c r="E71" s="157"/>
      <c r="F71" s="157"/>
    </row>
    <row r="72" spans="1:6" x14ac:dyDescent="0.2">
      <c r="A72" s="156">
        <v>42880</v>
      </c>
      <c r="B72" s="158" t="s">
        <v>477</v>
      </c>
      <c r="C72" s="157">
        <v>0.15</v>
      </c>
      <c r="D72" s="314"/>
      <c r="E72" s="157"/>
      <c r="F72" s="157"/>
    </row>
    <row r="73" spans="1:6" x14ac:dyDescent="0.2">
      <c r="A73" s="156">
        <v>42913</v>
      </c>
      <c r="B73" s="158">
        <v>1.2999999999999999E-2</v>
      </c>
      <c r="C73" s="157">
        <v>0.12</v>
      </c>
      <c r="D73" s="314"/>
      <c r="E73" s="157"/>
      <c r="F73" s="157"/>
    </row>
    <row r="74" spans="1:6" x14ac:dyDescent="0.2">
      <c r="A74" s="239">
        <v>42943</v>
      </c>
      <c r="B74" s="158">
        <v>0.69</v>
      </c>
      <c r="C74" s="157" t="s">
        <v>481</v>
      </c>
      <c r="D74" s="314"/>
      <c r="E74" s="157"/>
      <c r="F74" s="157"/>
    </row>
    <row r="75" spans="1:6" x14ac:dyDescent="0.2">
      <c r="A75" s="156">
        <v>42971</v>
      </c>
      <c r="B75" s="158">
        <v>0.31</v>
      </c>
      <c r="C75" s="157">
        <v>0.11</v>
      </c>
      <c r="D75" s="314"/>
      <c r="E75" s="157"/>
      <c r="F75" s="157"/>
    </row>
    <row r="76" spans="1:6" x14ac:dyDescent="0.2">
      <c r="A76" s="156">
        <v>43039</v>
      </c>
      <c r="B76" s="158">
        <v>0.11</v>
      </c>
      <c r="C76" s="157">
        <v>0.19</v>
      </c>
      <c r="D76" s="314"/>
      <c r="E76" s="157"/>
      <c r="F76" s="157"/>
    </row>
    <row r="77" spans="1:6" x14ac:dyDescent="0.2">
      <c r="A77" s="156">
        <v>43068</v>
      </c>
      <c r="B77" s="158">
        <v>0.33</v>
      </c>
      <c r="C77" s="157">
        <v>0.16</v>
      </c>
      <c r="D77" s="314"/>
      <c r="E77" s="157"/>
      <c r="F77" s="157"/>
    </row>
    <row r="78" spans="1:6" x14ac:dyDescent="0.2">
      <c r="A78" s="239">
        <v>43096</v>
      </c>
      <c r="B78" s="158" t="s">
        <v>811</v>
      </c>
      <c r="C78" s="157">
        <v>0.11</v>
      </c>
      <c r="D78" s="314"/>
      <c r="E78" s="157"/>
      <c r="F78" s="157"/>
    </row>
    <row r="79" spans="1:6" ht="15" x14ac:dyDescent="0.25">
      <c r="A79" s="89" t="s">
        <v>64</v>
      </c>
      <c r="B79" s="177"/>
      <c r="C79" s="88"/>
      <c r="D79" s="141"/>
      <c r="E79" s="8"/>
      <c r="F79" s="8"/>
    </row>
  </sheetData>
  <sortState ref="A26:H46">
    <sortCondition ref="A26"/>
  </sortState>
  <mergeCells count="6">
    <mergeCell ref="B3:F3"/>
    <mergeCell ref="G3:G4"/>
    <mergeCell ref="H3:H4"/>
    <mergeCell ref="I3:I4"/>
    <mergeCell ref="A64:C64"/>
    <mergeCell ref="A3:A4"/>
  </mergeCells>
  <pageMargins left="0.7" right="0.7" top="0.75" bottom="0.75" header="0.3" footer="0.3"/>
  <pageSetup scale="5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144"/>
  <sheetViews>
    <sheetView zoomScale="80" zoomScaleNormal="80" workbookViewId="0">
      <selection activeCell="E27" sqref="E26:E27"/>
    </sheetView>
  </sheetViews>
  <sheetFormatPr defaultRowHeight="14.25" x14ac:dyDescent="0.2"/>
  <cols>
    <col min="1" max="1" width="9.140625" style="52" customWidth="1"/>
    <col min="2" max="2" width="14.28515625" style="52" customWidth="1"/>
    <col min="3" max="3" width="121.7109375" style="52" customWidth="1"/>
    <col min="4" max="16384" width="9.140625" style="52"/>
  </cols>
  <sheetData>
    <row r="1" spans="1:7" x14ac:dyDescent="0.2">
      <c r="A1" s="2"/>
      <c r="B1" s="2"/>
      <c r="C1" s="2"/>
      <c r="D1" s="2"/>
      <c r="E1" s="2"/>
      <c r="F1" s="2"/>
      <c r="G1" s="2"/>
    </row>
    <row r="2" spans="1:7" ht="20.25" x14ac:dyDescent="0.2">
      <c r="A2" s="2"/>
      <c r="B2" s="2"/>
      <c r="C2" s="4" t="s">
        <v>14</v>
      </c>
      <c r="D2" s="2"/>
      <c r="E2" s="2"/>
      <c r="F2" s="2"/>
      <c r="G2" s="2"/>
    </row>
    <row r="3" spans="1:7" ht="20.25" x14ac:dyDescent="0.2">
      <c r="A3" s="2"/>
      <c r="B3" s="2"/>
      <c r="C3" s="4" t="s">
        <v>15</v>
      </c>
      <c r="D3" s="2"/>
      <c r="E3" s="2"/>
      <c r="F3" s="2"/>
      <c r="G3" s="2"/>
    </row>
    <row r="4" spans="1:7" x14ac:dyDescent="0.2">
      <c r="A4" s="2"/>
      <c r="B4" s="539"/>
      <c r="C4" s="539"/>
      <c r="D4" s="2"/>
      <c r="E4" s="2"/>
      <c r="F4" s="2"/>
      <c r="G4" s="2"/>
    </row>
    <row r="5" spans="1:7" ht="20.25" x14ac:dyDescent="0.2">
      <c r="A5" s="2"/>
      <c r="B5" s="540" t="s">
        <v>44</v>
      </c>
      <c r="C5" s="540"/>
      <c r="D5" s="2"/>
      <c r="E5" s="2"/>
      <c r="F5" s="2"/>
      <c r="G5" s="2"/>
    </row>
    <row r="6" spans="1:7" ht="20.25" x14ac:dyDescent="0.3">
      <c r="A6" s="2"/>
      <c r="B6" s="90"/>
      <c r="C6" s="90"/>
      <c r="D6" s="2"/>
      <c r="E6" s="2"/>
      <c r="F6" s="2"/>
      <c r="G6" s="2"/>
    </row>
    <row r="7" spans="1:7" ht="20.25" x14ac:dyDescent="0.3">
      <c r="A7" s="2"/>
      <c r="B7" s="90" t="s">
        <v>28</v>
      </c>
      <c r="C7" s="90" t="s">
        <v>43</v>
      </c>
      <c r="D7" s="2"/>
      <c r="E7" s="2"/>
      <c r="F7" s="2"/>
      <c r="G7" s="2"/>
    </row>
    <row r="8" spans="1:7" ht="20.25" x14ac:dyDescent="0.3">
      <c r="A8" s="2"/>
      <c r="B8" s="90" t="s">
        <v>29</v>
      </c>
      <c r="C8" s="90" t="s">
        <v>30</v>
      </c>
      <c r="D8" s="2"/>
      <c r="E8" s="2"/>
      <c r="F8" s="2"/>
      <c r="G8" s="2"/>
    </row>
    <row r="9" spans="1:7" ht="20.25" x14ac:dyDescent="0.3">
      <c r="A9" s="2"/>
      <c r="B9" s="90"/>
      <c r="C9" s="90"/>
      <c r="D9" s="2"/>
      <c r="E9" s="2"/>
      <c r="F9" s="2"/>
      <c r="G9" s="2"/>
    </row>
    <row r="10" spans="1:7" ht="20.25" x14ac:dyDescent="0.3">
      <c r="A10" s="2"/>
      <c r="B10" s="90" t="s">
        <v>16</v>
      </c>
      <c r="C10" s="90" t="s">
        <v>31</v>
      </c>
      <c r="D10" s="2"/>
      <c r="E10" s="2"/>
      <c r="F10" s="2"/>
      <c r="G10" s="2"/>
    </row>
    <row r="11" spans="1:7" ht="20.25" x14ac:dyDescent="0.3">
      <c r="A11" s="2"/>
      <c r="B11" s="90" t="s">
        <v>17</v>
      </c>
      <c r="C11" s="90" t="s">
        <v>45</v>
      </c>
      <c r="D11" s="2"/>
      <c r="E11" s="2"/>
      <c r="F11" s="2"/>
      <c r="G11" s="2"/>
    </row>
    <row r="12" spans="1:7" ht="20.25" x14ac:dyDescent="0.3">
      <c r="A12" s="2"/>
      <c r="B12" s="90" t="s">
        <v>18</v>
      </c>
      <c r="C12" s="90" t="s">
        <v>46</v>
      </c>
      <c r="D12" s="2"/>
      <c r="E12" s="2"/>
      <c r="F12" s="2"/>
      <c r="G12" s="2"/>
    </row>
    <row r="13" spans="1:7" ht="20.25" x14ac:dyDescent="0.3">
      <c r="A13" s="2"/>
      <c r="B13" s="90" t="s">
        <v>19</v>
      </c>
      <c r="C13" s="90" t="s">
        <v>45</v>
      </c>
      <c r="D13" s="2"/>
      <c r="E13" s="2"/>
      <c r="F13" s="2"/>
      <c r="G13" s="2"/>
    </row>
    <row r="14" spans="1:7" ht="20.25" x14ac:dyDescent="0.3">
      <c r="A14" s="2"/>
      <c r="B14" s="90" t="s">
        <v>20</v>
      </c>
      <c r="C14" s="90" t="s">
        <v>32</v>
      </c>
      <c r="D14" s="2"/>
      <c r="E14" s="2"/>
      <c r="F14" s="2"/>
      <c r="G14" s="2"/>
    </row>
    <row r="15" spans="1:7" ht="20.25" x14ac:dyDescent="0.3">
      <c r="A15" s="2"/>
      <c r="B15" s="90" t="s">
        <v>21</v>
      </c>
      <c r="C15" s="90" t="s">
        <v>33</v>
      </c>
      <c r="D15" s="2"/>
      <c r="E15" s="2"/>
      <c r="F15" s="2"/>
      <c r="G15" s="2"/>
    </row>
    <row r="16" spans="1:7" ht="20.25" x14ac:dyDescent="0.3">
      <c r="A16" s="2"/>
      <c r="B16" s="90" t="s">
        <v>22</v>
      </c>
      <c r="C16" s="90" t="s">
        <v>45</v>
      </c>
      <c r="D16" s="2"/>
      <c r="E16" s="2"/>
      <c r="F16" s="2"/>
      <c r="G16" s="2"/>
    </row>
    <row r="17" spans="1:7" ht="20.25" x14ac:dyDescent="0.3">
      <c r="A17" s="2"/>
      <c r="B17" s="90" t="s">
        <v>23</v>
      </c>
      <c r="C17" s="90" t="s">
        <v>34</v>
      </c>
      <c r="D17" s="2"/>
      <c r="E17" s="2"/>
      <c r="F17" s="2"/>
      <c r="G17" s="2"/>
    </row>
    <row r="18" spans="1:7" ht="20.25" x14ac:dyDescent="0.3">
      <c r="A18" s="2"/>
      <c r="B18" s="90" t="s">
        <v>24</v>
      </c>
      <c r="C18" s="90" t="s">
        <v>35</v>
      </c>
      <c r="D18" s="2"/>
      <c r="E18" s="2"/>
      <c r="F18" s="2"/>
      <c r="G18" s="2"/>
    </row>
    <row r="19" spans="1:7" ht="20.25" x14ac:dyDescent="0.3">
      <c r="A19" s="2"/>
      <c r="B19" s="90" t="s">
        <v>834</v>
      </c>
      <c r="C19" s="90" t="s">
        <v>36</v>
      </c>
      <c r="D19" s="2"/>
      <c r="E19" s="2"/>
      <c r="F19" s="2"/>
      <c r="G19" s="2"/>
    </row>
    <row r="20" spans="1:7" ht="20.25" x14ac:dyDescent="0.3">
      <c r="A20" s="2"/>
      <c r="B20" s="90" t="s">
        <v>835</v>
      </c>
      <c r="C20" s="90" t="s">
        <v>45</v>
      </c>
      <c r="D20" s="2"/>
      <c r="E20" s="2"/>
      <c r="F20" s="2"/>
      <c r="G20" s="2"/>
    </row>
    <row r="21" spans="1:7" ht="20.25" x14ac:dyDescent="0.3">
      <c r="A21" s="2"/>
      <c r="B21" s="90" t="s">
        <v>836</v>
      </c>
      <c r="C21" s="90" t="s">
        <v>37</v>
      </c>
      <c r="D21" s="2"/>
      <c r="E21" s="2"/>
      <c r="F21" s="2"/>
      <c r="G21" s="2"/>
    </row>
    <row r="22" spans="1:7" ht="20.25" x14ac:dyDescent="0.3">
      <c r="A22" s="2"/>
      <c r="B22" s="90" t="s">
        <v>25</v>
      </c>
      <c r="C22" s="90" t="s">
        <v>38</v>
      </c>
      <c r="D22" s="2"/>
      <c r="E22" s="2"/>
      <c r="F22" s="2"/>
      <c r="G22" s="2"/>
    </row>
    <row r="23" spans="1:7" ht="20.25" x14ac:dyDescent="0.3">
      <c r="A23" s="2"/>
      <c r="B23" s="90" t="s">
        <v>837</v>
      </c>
      <c r="C23" s="90" t="s">
        <v>45</v>
      </c>
      <c r="D23" s="2"/>
      <c r="E23" s="2"/>
      <c r="F23" s="2"/>
      <c r="G23" s="2"/>
    </row>
    <row r="24" spans="1:7" ht="20.25" x14ac:dyDescent="0.3">
      <c r="A24" s="2"/>
      <c r="B24" s="90" t="s">
        <v>838</v>
      </c>
      <c r="C24" s="90" t="s">
        <v>39</v>
      </c>
      <c r="D24" s="2"/>
      <c r="E24" s="2"/>
      <c r="F24" s="2"/>
      <c r="G24" s="2"/>
    </row>
    <row r="25" spans="1:7" ht="20.25" x14ac:dyDescent="0.3">
      <c r="A25" s="2"/>
      <c r="B25" s="90" t="s">
        <v>839</v>
      </c>
      <c r="C25" s="90" t="s">
        <v>40</v>
      </c>
      <c r="D25" s="2"/>
      <c r="E25" s="2"/>
      <c r="F25" s="2"/>
      <c r="G25" s="2"/>
    </row>
    <row r="26" spans="1:7" ht="20.25" x14ac:dyDescent="0.3">
      <c r="A26" s="2"/>
      <c r="B26" s="90" t="s">
        <v>26</v>
      </c>
      <c r="C26" s="90" t="s">
        <v>45</v>
      </c>
      <c r="D26" s="2"/>
      <c r="E26" s="2"/>
      <c r="F26" s="2"/>
      <c r="G26" s="2"/>
    </row>
    <row r="27" spans="1:7" ht="20.25" x14ac:dyDescent="0.3">
      <c r="A27" s="2"/>
      <c r="B27" s="90" t="s">
        <v>840</v>
      </c>
      <c r="C27" s="90" t="s">
        <v>47</v>
      </c>
      <c r="D27" s="2"/>
      <c r="E27" s="2"/>
      <c r="F27" s="2"/>
      <c r="G27" s="2"/>
    </row>
    <row r="28" spans="1:7" ht="20.25" x14ac:dyDescent="0.3">
      <c r="A28" s="2"/>
      <c r="B28" s="90" t="s">
        <v>841</v>
      </c>
      <c r="C28" s="90" t="s">
        <v>41</v>
      </c>
      <c r="D28" s="2"/>
      <c r="E28" s="2"/>
      <c r="F28" s="2"/>
      <c r="G28" s="2"/>
    </row>
    <row r="29" spans="1:7" ht="20.25" x14ac:dyDescent="0.3">
      <c r="A29" s="2"/>
      <c r="B29" s="90" t="s">
        <v>842</v>
      </c>
      <c r="C29" s="90" t="s">
        <v>45</v>
      </c>
      <c r="D29" s="2"/>
      <c r="E29" s="2"/>
      <c r="F29" s="2"/>
      <c r="G29" s="2"/>
    </row>
    <row r="30" spans="1:7" ht="20.25" x14ac:dyDescent="0.3">
      <c r="A30" s="2"/>
      <c r="B30" s="90" t="s">
        <v>843</v>
      </c>
      <c r="C30" s="90" t="s">
        <v>42</v>
      </c>
      <c r="D30" s="2"/>
      <c r="E30" s="2"/>
      <c r="F30" s="2"/>
      <c r="G30" s="2"/>
    </row>
    <row r="31" spans="1:7" ht="20.25" x14ac:dyDescent="0.3">
      <c r="A31" s="2"/>
      <c r="B31" s="90" t="s">
        <v>844</v>
      </c>
      <c r="C31" s="90" t="s">
        <v>845</v>
      </c>
      <c r="D31" s="2"/>
      <c r="E31" s="2"/>
      <c r="F31" s="2"/>
      <c r="G31" s="2"/>
    </row>
    <row r="32" spans="1:7" ht="20.25" x14ac:dyDescent="0.3">
      <c r="A32" s="2"/>
      <c r="B32" s="90" t="s">
        <v>846</v>
      </c>
      <c r="C32" s="90" t="s">
        <v>847</v>
      </c>
      <c r="D32" s="2"/>
      <c r="E32" s="2"/>
      <c r="F32" s="2"/>
      <c r="G32" s="2"/>
    </row>
    <row r="33" spans="1:7" ht="20.25" x14ac:dyDescent="0.3">
      <c r="A33" s="2"/>
      <c r="B33" s="90" t="s">
        <v>848</v>
      </c>
      <c r="C33" s="90" t="s">
        <v>849</v>
      </c>
      <c r="D33" s="2"/>
      <c r="E33" s="2"/>
      <c r="F33" s="2"/>
      <c r="G33" s="2"/>
    </row>
    <row r="34" spans="1:7" ht="20.25" x14ac:dyDescent="0.3">
      <c r="A34" s="2"/>
      <c r="B34" s="90" t="s">
        <v>27</v>
      </c>
      <c r="C34" s="90" t="s">
        <v>850</v>
      </c>
      <c r="D34" s="2"/>
      <c r="E34" s="2"/>
      <c r="F34" s="2"/>
      <c r="G34" s="2"/>
    </row>
    <row r="35" spans="1:7" ht="20.25" x14ac:dyDescent="0.3">
      <c r="A35" s="2"/>
      <c r="B35" s="90" t="s">
        <v>852</v>
      </c>
      <c r="C35" s="90" t="s">
        <v>853</v>
      </c>
      <c r="D35" s="2"/>
      <c r="E35" s="2"/>
      <c r="F35" s="2"/>
      <c r="G35" s="2"/>
    </row>
    <row r="36" spans="1:7" ht="20.25" x14ac:dyDescent="0.3">
      <c r="A36" s="2"/>
      <c r="B36" s="421"/>
      <c r="C36" s="422"/>
      <c r="D36" s="2"/>
      <c r="E36" s="2"/>
      <c r="F36" s="2"/>
      <c r="G36" s="2"/>
    </row>
    <row r="37" spans="1:7" ht="20.25" x14ac:dyDescent="0.3">
      <c r="A37" s="2"/>
      <c r="B37" s="421"/>
      <c r="C37" s="421"/>
      <c r="D37" s="2"/>
      <c r="E37" s="2"/>
      <c r="F37" s="2"/>
      <c r="G37" s="2"/>
    </row>
    <row r="38" spans="1:7" ht="20.25" x14ac:dyDescent="0.3">
      <c r="A38" s="2"/>
      <c r="B38" s="421"/>
      <c r="C38" s="421"/>
      <c r="D38" s="2"/>
      <c r="E38" s="2"/>
      <c r="F38" s="2"/>
      <c r="G38" s="2"/>
    </row>
    <row r="39" spans="1:7" ht="20.25" x14ac:dyDescent="0.3">
      <c r="A39" s="2"/>
      <c r="B39" s="421"/>
      <c r="C39" s="421"/>
      <c r="D39" s="2"/>
      <c r="E39" s="2"/>
      <c r="F39" s="2"/>
      <c r="G39" s="2"/>
    </row>
    <row r="40" spans="1:7" ht="20.25" x14ac:dyDescent="0.3">
      <c r="A40" s="2"/>
      <c r="B40" s="90"/>
      <c r="C40" s="90"/>
      <c r="D40" s="2"/>
      <c r="E40" s="2"/>
      <c r="F40" s="2"/>
      <c r="G40" s="2"/>
    </row>
    <row r="41" spans="1:7" ht="20.25" x14ac:dyDescent="0.3">
      <c r="A41" s="2"/>
      <c r="B41" s="90"/>
      <c r="C41" s="90"/>
      <c r="D41" s="2"/>
      <c r="E41" s="2"/>
      <c r="F41" s="2"/>
      <c r="G41" s="2"/>
    </row>
    <row r="42" spans="1:7" ht="20.25" x14ac:dyDescent="0.3">
      <c r="A42" s="2"/>
      <c r="B42" s="90"/>
      <c r="C42" s="90"/>
      <c r="D42" s="2"/>
      <c r="E42" s="2"/>
      <c r="F42" s="2"/>
      <c r="G42" s="2"/>
    </row>
    <row r="43" spans="1:7" s="93" customFormat="1" ht="19.5" customHeight="1" x14ac:dyDescent="0.3">
      <c r="A43" s="91"/>
      <c r="B43" s="92"/>
      <c r="C43" s="92"/>
      <c r="D43" s="91"/>
      <c r="E43" s="91"/>
      <c r="F43" s="91"/>
      <c r="G43" s="91"/>
    </row>
    <row r="44" spans="1:7" ht="20.25" x14ac:dyDescent="0.3">
      <c r="A44" s="2"/>
      <c r="B44" s="90"/>
      <c r="C44" s="90"/>
      <c r="D44" s="2"/>
      <c r="E44" s="2"/>
      <c r="F44" s="2"/>
      <c r="G44" s="2"/>
    </row>
    <row r="45" spans="1:7" ht="20.25" x14ac:dyDescent="0.3">
      <c r="A45" s="2"/>
      <c r="B45" s="90"/>
      <c r="C45" s="90"/>
      <c r="D45" s="2"/>
      <c r="E45" s="2"/>
      <c r="F45" s="2"/>
      <c r="G45" s="2"/>
    </row>
    <row r="46" spans="1:7" ht="20.25" x14ac:dyDescent="0.3">
      <c r="A46" s="2"/>
      <c r="B46" s="90"/>
      <c r="C46" s="90"/>
      <c r="D46" s="2"/>
      <c r="E46" s="2"/>
      <c r="F46" s="2"/>
      <c r="G46" s="2"/>
    </row>
    <row r="47" spans="1:7" x14ac:dyDescent="0.2">
      <c r="A47" s="2"/>
      <c r="B47" s="2"/>
      <c r="C47" s="2"/>
      <c r="D47" s="2"/>
      <c r="E47" s="2"/>
      <c r="F47" s="2"/>
      <c r="G47" s="2"/>
    </row>
    <row r="48" spans="1:7" x14ac:dyDescent="0.2">
      <c r="A48" s="2"/>
      <c r="B48" s="2"/>
      <c r="C48" s="2"/>
      <c r="D48" s="2"/>
      <c r="E48" s="2"/>
      <c r="F48" s="2"/>
      <c r="G48" s="2"/>
    </row>
    <row r="49" spans="1:7" x14ac:dyDescent="0.2">
      <c r="A49" s="2"/>
      <c r="B49" s="2"/>
      <c r="C49" s="2"/>
      <c r="D49" s="2"/>
      <c r="E49" s="2"/>
      <c r="F49" s="2"/>
      <c r="G49" s="2"/>
    </row>
    <row r="50" spans="1:7" x14ac:dyDescent="0.2">
      <c r="A50" s="2"/>
      <c r="B50" s="2"/>
      <c r="C50" s="2"/>
      <c r="D50" s="2"/>
      <c r="E50" s="2"/>
      <c r="F50" s="2"/>
      <c r="G50" s="2"/>
    </row>
    <row r="51" spans="1:7" x14ac:dyDescent="0.2">
      <c r="A51" s="2"/>
      <c r="B51" s="2"/>
      <c r="C51" s="2"/>
      <c r="D51" s="2"/>
      <c r="E51" s="2"/>
      <c r="F51" s="2"/>
      <c r="G51" s="2"/>
    </row>
    <row r="52" spans="1:7" x14ac:dyDescent="0.2">
      <c r="A52" s="2"/>
      <c r="B52" s="2"/>
      <c r="C52" s="2"/>
      <c r="D52" s="2"/>
      <c r="E52" s="2"/>
      <c r="F52" s="2"/>
      <c r="G52" s="2"/>
    </row>
    <row r="53" spans="1:7" x14ac:dyDescent="0.2">
      <c r="A53" s="2"/>
      <c r="B53" s="2"/>
      <c r="C53" s="2"/>
      <c r="D53" s="2"/>
      <c r="E53" s="2"/>
      <c r="F53" s="2"/>
      <c r="G53" s="2"/>
    </row>
    <row r="54" spans="1:7" x14ac:dyDescent="0.2">
      <c r="A54" s="2"/>
      <c r="B54" s="2"/>
      <c r="C54" s="2"/>
      <c r="D54" s="2"/>
      <c r="E54" s="2"/>
      <c r="F54" s="2"/>
      <c r="G54" s="2"/>
    </row>
    <row r="55" spans="1:7" x14ac:dyDescent="0.2">
      <c r="A55" s="2"/>
      <c r="B55" s="2"/>
      <c r="C55" s="2"/>
      <c r="D55" s="2"/>
      <c r="E55" s="2"/>
      <c r="F55" s="2"/>
      <c r="G55" s="2"/>
    </row>
    <row r="56" spans="1:7" x14ac:dyDescent="0.2">
      <c r="A56" s="2"/>
      <c r="B56" s="2"/>
      <c r="C56" s="2"/>
      <c r="D56" s="2"/>
      <c r="E56" s="2"/>
      <c r="F56" s="2"/>
      <c r="G56" s="2"/>
    </row>
    <row r="57" spans="1:7" x14ac:dyDescent="0.2">
      <c r="A57" s="2"/>
      <c r="B57" s="2"/>
      <c r="C57" s="2"/>
      <c r="D57" s="2"/>
      <c r="E57" s="2"/>
      <c r="F57" s="2"/>
      <c r="G57" s="2"/>
    </row>
    <row r="58" spans="1:7" x14ac:dyDescent="0.2">
      <c r="A58" s="2"/>
      <c r="B58" s="2"/>
      <c r="C58" s="2"/>
      <c r="D58" s="2"/>
      <c r="E58" s="2"/>
      <c r="F58" s="2"/>
      <c r="G58" s="2"/>
    </row>
    <row r="59" spans="1:7" x14ac:dyDescent="0.2">
      <c r="A59" s="2"/>
      <c r="B59" s="2"/>
      <c r="C59" s="2"/>
      <c r="D59" s="2"/>
      <c r="E59" s="2"/>
      <c r="F59" s="2"/>
      <c r="G59" s="2"/>
    </row>
    <row r="60" spans="1:7" x14ac:dyDescent="0.2">
      <c r="A60" s="2"/>
      <c r="B60" s="2"/>
      <c r="C60" s="2"/>
      <c r="D60" s="2"/>
      <c r="E60" s="2"/>
      <c r="F60" s="2"/>
      <c r="G60" s="2"/>
    </row>
    <row r="61" spans="1:7" x14ac:dyDescent="0.2">
      <c r="A61" s="2"/>
      <c r="B61" s="2"/>
      <c r="C61" s="2"/>
      <c r="D61" s="2"/>
      <c r="E61" s="2"/>
      <c r="F61" s="2"/>
      <c r="G61" s="2"/>
    </row>
    <row r="62" spans="1:7" x14ac:dyDescent="0.2">
      <c r="A62" s="2"/>
      <c r="B62" s="2"/>
      <c r="C62" s="2"/>
      <c r="D62" s="2"/>
      <c r="E62" s="2"/>
      <c r="F62" s="2"/>
      <c r="G62" s="2"/>
    </row>
    <row r="63" spans="1:7" x14ac:dyDescent="0.2">
      <c r="A63" s="2"/>
      <c r="B63" s="2"/>
      <c r="C63" s="2"/>
      <c r="D63" s="2"/>
      <c r="E63" s="2"/>
      <c r="F63" s="2"/>
      <c r="G63" s="2"/>
    </row>
    <row r="64" spans="1:7" x14ac:dyDescent="0.2">
      <c r="A64" s="2"/>
      <c r="B64" s="2"/>
      <c r="C64" s="2"/>
      <c r="D64" s="2"/>
      <c r="E64" s="2"/>
      <c r="F64" s="2"/>
      <c r="G64" s="2"/>
    </row>
    <row r="65" spans="1:7" x14ac:dyDescent="0.2">
      <c r="A65" s="2"/>
      <c r="B65" s="2"/>
      <c r="C65" s="2"/>
      <c r="D65" s="2"/>
      <c r="E65" s="2"/>
      <c r="F65" s="2"/>
      <c r="G65" s="2"/>
    </row>
    <row r="66" spans="1:7" x14ac:dyDescent="0.2">
      <c r="A66" s="2"/>
      <c r="B66" s="2"/>
      <c r="C66" s="2"/>
      <c r="D66" s="2"/>
      <c r="E66" s="2"/>
      <c r="F66" s="2"/>
      <c r="G66" s="2"/>
    </row>
    <row r="67" spans="1:7" x14ac:dyDescent="0.2">
      <c r="A67" s="2"/>
      <c r="B67" s="2"/>
      <c r="C67" s="2"/>
      <c r="D67" s="2"/>
      <c r="E67" s="2"/>
      <c r="F67" s="2"/>
      <c r="G67" s="2"/>
    </row>
    <row r="68" spans="1:7" x14ac:dyDescent="0.2">
      <c r="A68" s="2"/>
      <c r="B68" s="2"/>
      <c r="C68" s="2"/>
      <c r="D68" s="2"/>
      <c r="E68" s="2"/>
      <c r="F68" s="2"/>
      <c r="G68" s="2"/>
    </row>
    <row r="69" spans="1:7" x14ac:dyDescent="0.2">
      <c r="A69" s="2"/>
      <c r="B69" s="2"/>
      <c r="C69" s="2"/>
      <c r="D69" s="2"/>
      <c r="E69" s="2"/>
      <c r="F69" s="2"/>
      <c r="G69" s="2"/>
    </row>
    <row r="70" spans="1:7" x14ac:dyDescent="0.2">
      <c r="A70" s="2"/>
      <c r="B70" s="2"/>
      <c r="C70" s="2"/>
      <c r="D70" s="2"/>
      <c r="E70" s="2"/>
      <c r="F70" s="2"/>
      <c r="G70" s="2"/>
    </row>
    <row r="71" spans="1:7" x14ac:dyDescent="0.2">
      <c r="A71" s="2"/>
      <c r="B71" s="2"/>
      <c r="C71" s="2"/>
      <c r="D71" s="2"/>
      <c r="E71" s="2"/>
      <c r="F71" s="2"/>
      <c r="G71" s="2"/>
    </row>
    <row r="72" spans="1:7" x14ac:dyDescent="0.2">
      <c r="A72" s="2"/>
      <c r="B72" s="2"/>
      <c r="C72" s="2"/>
      <c r="D72" s="2"/>
      <c r="E72" s="2"/>
      <c r="F72" s="2"/>
      <c r="G72" s="2"/>
    </row>
    <row r="73" spans="1:7" x14ac:dyDescent="0.2">
      <c r="A73" s="2"/>
      <c r="B73" s="2"/>
      <c r="C73" s="2"/>
      <c r="D73" s="2"/>
      <c r="E73" s="2"/>
      <c r="F73" s="2"/>
      <c r="G73" s="2"/>
    </row>
    <row r="74" spans="1:7" x14ac:dyDescent="0.2">
      <c r="A74" s="2"/>
      <c r="B74" s="2"/>
      <c r="C74" s="2"/>
      <c r="D74" s="2"/>
      <c r="E74" s="2"/>
      <c r="F74" s="2"/>
      <c r="G74" s="2"/>
    </row>
    <row r="75" spans="1:7" x14ac:dyDescent="0.2">
      <c r="A75" s="2"/>
      <c r="B75" s="2"/>
      <c r="C75" s="2"/>
      <c r="D75" s="2"/>
      <c r="E75" s="2"/>
      <c r="F75" s="2"/>
      <c r="G75" s="2"/>
    </row>
    <row r="76" spans="1:7" x14ac:dyDescent="0.2">
      <c r="A76" s="2"/>
      <c r="B76" s="2"/>
      <c r="C76" s="2"/>
      <c r="D76" s="2"/>
      <c r="E76" s="2"/>
      <c r="F76" s="2"/>
      <c r="G76" s="2"/>
    </row>
    <row r="77" spans="1:7" x14ac:dyDescent="0.2">
      <c r="A77" s="2"/>
      <c r="B77" s="2"/>
      <c r="C77" s="2"/>
      <c r="D77" s="2"/>
      <c r="E77" s="2"/>
      <c r="F77" s="2"/>
      <c r="G77" s="2"/>
    </row>
    <row r="78" spans="1:7" x14ac:dyDescent="0.2">
      <c r="A78" s="2"/>
      <c r="B78" s="2"/>
      <c r="C78" s="2"/>
      <c r="D78" s="2"/>
      <c r="E78" s="2"/>
      <c r="F78" s="2"/>
      <c r="G78" s="2"/>
    </row>
    <row r="79" spans="1:7" x14ac:dyDescent="0.2">
      <c r="A79" s="2"/>
      <c r="B79" s="2"/>
      <c r="C79" s="2"/>
      <c r="D79" s="2"/>
      <c r="E79" s="2"/>
      <c r="F79" s="2"/>
      <c r="G79" s="2"/>
    </row>
    <row r="80" spans="1:7" x14ac:dyDescent="0.2">
      <c r="A80" s="2"/>
      <c r="B80" s="2"/>
      <c r="C80" s="2"/>
      <c r="D80" s="2"/>
      <c r="E80" s="2"/>
      <c r="F80" s="2"/>
      <c r="G80" s="2"/>
    </row>
    <row r="81" spans="1:7" x14ac:dyDescent="0.2">
      <c r="A81" s="2"/>
      <c r="B81" s="2"/>
      <c r="C81" s="2"/>
      <c r="D81" s="2"/>
      <c r="E81" s="2"/>
      <c r="F81" s="2"/>
      <c r="G81" s="2"/>
    </row>
    <row r="82" spans="1:7" x14ac:dyDescent="0.2">
      <c r="A82" s="2"/>
      <c r="B82" s="2"/>
      <c r="C82" s="2"/>
      <c r="D82" s="2"/>
      <c r="E82" s="2"/>
      <c r="F82" s="2"/>
      <c r="G82" s="2"/>
    </row>
    <row r="83" spans="1:7" x14ac:dyDescent="0.2">
      <c r="A83" s="2"/>
      <c r="B83" s="2"/>
      <c r="C83" s="2"/>
      <c r="D83" s="2"/>
      <c r="E83" s="2"/>
      <c r="F83" s="2"/>
      <c r="G83" s="2"/>
    </row>
    <row r="84" spans="1:7" x14ac:dyDescent="0.2">
      <c r="A84" s="2"/>
      <c r="B84" s="2"/>
      <c r="C84" s="2"/>
      <c r="D84" s="2"/>
      <c r="E84" s="2"/>
      <c r="F84" s="2"/>
      <c r="G84" s="2"/>
    </row>
    <row r="85" spans="1:7" x14ac:dyDescent="0.2">
      <c r="A85" s="2"/>
      <c r="B85" s="2"/>
      <c r="C85" s="2"/>
      <c r="D85" s="2"/>
      <c r="E85" s="2"/>
      <c r="F85" s="2"/>
      <c r="G85" s="2"/>
    </row>
    <row r="86" spans="1:7" x14ac:dyDescent="0.2">
      <c r="A86" s="2"/>
      <c r="B86" s="2"/>
      <c r="C86" s="2"/>
      <c r="D86" s="2"/>
      <c r="E86" s="2"/>
      <c r="F86" s="2"/>
      <c r="G86" s="2"/>
    </row>
    <row r="87" spans="1:7" x14ac:dyDescent="0.2">
      <c r="A87" s="2"/>
      <c r="B87" s="2"/>
      <c r="C87" s="2"/>
      <c r="D87" s="2"/>
      <c r="E87" s="2"/>
      <c r="F87" s="2"/>
      <c r="G87" s="2"/>
    </row>
    <row r="88" spans="1:7" x14ac:dyDescent="0.2">
      <c r="A88" s="2"/>
      <c r="B88" s="2"/>
      <c r="C88" s="2"/>
      <c r="D88" s="2"/>
      <c r="E88" s="2"/>
      <c r="F88" s="2"/>
      <c r="G88" s="2"/>
    </row>
    <row r="89" spans="1:7" x14ac:dyDescent="0.2">
      <c r="A89" s="2"/>
      <c r="B89" s="2"/>
      <c r="C89" s="2"/>
      <c r="D89" s="2"/>
      <c r="E89" s="2"/>
      <c r="F89" s="2"/>
      <c r="G89" s="2"/>
    </row>
    <row r="90" spans="1:7" x14ac:dyDescent="0.2">
      <c r="A90" s="2"/>
      <c r="B90" s="2"/>
      <c r="C90" s="2"/>
      <c r="D90" s="2"/>
      <c r="E90" s="2"/>
      <c r="F90" s="2"/>
      <c r="G90" s="2"/>
    </row>
    <row r="91" spans="1:7" x14ac:dyDescent="0.2">
      <c r="A91" s="2"/>
      <c r="B91" s="2"/>
      <c r="C91" s="2"/>
      <c r="D91" s="2"/>
      <c r="E91" s="2"/>
      <c r="F91" s="2"/>
      <c r="G91" s="2"/>
    </row>
    <row r="92" spans="1:7" x14ac:dyDescent="0.2">
      <c r="A92" s="2"/>
      <c r="B92" s="2"/>
      <c r="C92" s="2"/>
      <c r="D92" s="2"/>
      <c r="E92" s="2"/>
      <c r="F92" s="2"/>
      <c r="G92" s="2"/>
    </row>
    <row r="93" spans="1:7" x14ac:dyDescent="0.2">
      <c r="A93" s="2"/>
      <c r="B93" s="2"/>
      <c r="C93" s="2"/>
      <c r="D93" s="2"/>
      <c r="E93" s="2"/>
      <c r="F93" s="2"/>
      <c r="G93" s="2"/>
    </row>
    <row r="94" spans="1:7" x14ac:dyDescent="0.2">
      <c r="A94" s="2"/>
      <c r="B94" s="2"/>
      <c r="C94" s="2"/>
      <c r="D94" s="2"/>
      <c r="E94" s="2"/>
      <c r="F94" s="2"/>
      <c r="G94" s="2"/>
    </row>
    <row r="95" spans="1:7" x14ac:dyDescent="0.2">
      <c r="A95" s="2"/>
      <c r="B95" s="2"/>
      <c r="C95" s="2"/>
      <c r="D95" s="2"/>
      <c r="E95" s="2"/>
      <c r="F95" s="2"/>
      <c r="G95" s="2"/>
    </row>
    <row r="96" spans="1:7" x14ac:dyDescent="0.2">
      <c r="A96" s="2"/>
      <c r="B96" s="2"/>
      <c r="C96" s="2"/>
      <c r="D96" s="2"/>
      <c r="E96" s="2"/>
      <c r="F96" s="2"/>
      <c r="G96" s="2"/>
    </row>
    <row r="97" spans="1:7" x14ac:dyDescent="0.2">
      <c r="A97" s="2"/>
      <c r="B97" s="2"/>
      <c r="C97" s="2"/>
      <c r="D97" s="2"/>
      <c r="E97" s="2"/>
      <c r="F97" s="2"/>
      <c r="G97" s="2"/>
    </row>
    <row r="98" spans="1:7" x14ac:dyDescent="0.2">
      <c r="A98" s="2"/>
      <c r="B98" s="2"/>
      <c r="C98" s="2"/>
      <c r="D98" s="2"/>
      <c r="E98" s="2"/>
      <c r="F98" s="2"/>
      <c r="G98" s="2"/>
    </row>
    <row r="99" spans="1:7" x14ac:dyDescent="0.2">
      <c r="A99" s="2"/>
      <c r="B99" s="2"/>
      <c r="C99" s="2"/>
      <c r="D99" s="2"/>
      <c r="E99" s="2"/>
      <c r="F99" s="2"/>
      <c r="G99" s="2"/>
    </row>
    <row r="100" spans="1:7" x14ac:dyDescent="0.2">
      <c r="A100" s="2"/>
      <c r="B100" s="2"/>
      <c r="C100" s="2"/>
      <c r="D100" s="2"/>
      <c r="E100" s="2"/>
      <c r="F100" s="2"/>
      <c r="G100" s="2"/>
    </row>
    <row r="101" spans="1:7" x14ac:dyDescent="0.2">
      <c r="A101" s="2"/>
      <c r="B101" s="2"/>
      <c r="C101" s="2"/>
      <c r="D101" s="2"/>
      <c r="E101" s="2"/>
      <c r="F101" s="2"/>
      <c r="G101" s="2"/>
    </row>
    <row r="102" spans="1:7" x14ac:dyDescent="0.2">
      <c r="A102" s="2"/>
      <c r="B102" s="2"/>
      <c r="C102" s="2"/>
      <c r="D102" s="2"/>
      <c r="E102" s="2"/>
      <c r="F102" s="2"/>
      <c r="G102" s="2"/>
    </row>
    <row r="103" spans="1:7" x14ac:dyDescent="0.2">
      <c r="A103" s="2"/>
      <c r="B103" s="2"/>
      <c r="C103" s="2"/>
      <c r="D103" s="2"/>
      <c r="E103" s="2"/>
      <c r="F103" s="2"/>
      <c r="G103" s="2"/>
    </row>
    <row r="104" spans="1:7" x14ac:dyDescent="0.2">
      <c r="A104" s="2"/>
      <c r="B104" s="2"/>
      <c r="C104" s="2"/>
      <c r="D104" s="2"/>
      <c r="E104" s="2"/>
      <c r="F104" s="2"/>
      <c r="G104" s="2"/>
    </row>
    <row r="105" spans="1:7" x14ac:dyDescent="0.2">
      <c r="A105" s="2"/>
      <c r="B105" s="2"/>
      <c r="C105" s="2"/>
      <c r="D105" s="2"/>
      <c r="E105" s="2"/>
      <c r="F105" s="2"/>
      <c r="G105" s="2"/>
    </row>
    <row r="106" spans="1:7" x14ac:dyDescent="0.2">
      <c r="A106" s="2"/>
      <c r="B106" s="2"/>
      <c r="C106" s="2"/>
      <c r="D106" s="2"/>
      <c r="E106" s="2"/>
      <c r="F106" s="2"/>
      <c r="G106" s="2"/>
    </row>
    <row r="107" spans="1:7" x14ac:dyDescent="0.2">
      <c r="A107" s="2"/>
      <c r="B107" s="2"/>
      <c r="C107" s="2"/>
      <c r="D107" s="2"/>
      <c r="E107" s="2"/>
      <c r="F107" s="2"/>
      <c r="G107" s="2"/>
    </row>
    <row r="108" spans="1:7" x14ac:dyDescent="0.2">
      <c r="A108" s="2"/>
      <c r="B108" s="2"/>
      <c r="C108" s="2"/>
      <c r="D108" s="2"/>
      <c r="E108" s="2"/>
      <c r="F108" s="2"/>
      <c r="G108" s="2"/>
    </row>
    <row r="109" spans="1:7" x14ac:dyDescent="0.2">
      <c r="A109" s="2"/>
      <c r="B109" s="2"/>
      <c r="C109" s="2"/>
      <c r="D109" s="2"/>
      <c r="E109" s="2"/>
      <c r="F109" s="2"/>
      <c r="G109" s="2"/>
    </row>
    <row r="110" spans="1:7" x14ac:dyDescent="0.2">
      <c r="A110" s="2"/>
      <c r="B110" s="2"/>
      <c r="C110" s="2"/>
      <c r="D110" s="2"/>
      <c r="E110" s="2"/>
      <c r="F110" s="2"/>
      <c r="G110" s="2"/>
    </row>
    <row r="111" spans="1:7" x14ac:dyDescent="0.2">
      <c r="A111" s="2"/>
      <c r="B111" s="2"/>
      <c r="C111" s="2"/>
      <c r="D111" s="2"/>
      <c r="E111" s="2"/>
      <c r="F111" s="2"/>
      <c r="G111" s="2"/>
    </row>
    <row r="112" spans="1:7" x14ac:dyDescent="0.2">
      <c r="A112" s="2"/>
      <c r="B112" s="2"/>
      <c r="C112" s="2"/>
      <c r="D112" s="2"/>
      <c r="E112" s="2"/>
      <c r="F112" s="2"/>
      <c r="G112" s="2"/>
    </row>
    <row r="113" spans="1:7" x14ac:dyDescent="0.2">
      <c r="A113" s="2"/>
      <c r="B113" s="2"/>
      <c r="C113" s="2"/>
      <c r="D113" s="2"/>
      <c r="E113" s="2"/>
      <c r="F113" s="2"/>
      <c r="G113" s="2"/>
    </row>
    <row r="114" spans="1:7" x14ac:dyDescent="0.2">
      <c r="A114" s="2"/>
      <c r="B114" s="2"/>
      <c r="C114" s="2"/>
      <c r="D114" s="2"/>
      <c r="E114" s="2"/>
      <c r="F114" s="2"/>
      <c r="G114" s="2"/>
    </row>
    <row r="115" spans="1:7" x14ac:dyDescent="0.2">
      <c r="A115" s="2"/>
      <c r="B115" s="2"/>
      <c r="C115" s="2"/>
      <c r="D115" s="2"/>
      <c r="E115" s="2"/>
      <c r="F115" s="2"/>
      <c r="G115" s="2"/>
    </row>
    <row r="116" spans="1:7" x14ac:dyDescent="0.2">
      <c r="A116" s="2"/>
      <c r="B116" s="2"/>
      <c r="C116" s="2"/>
      <c r="D116" s="2"/>
      <c r="E116" s="2"/>
      <c r="F116" s="2"/>
      <c r="G116" s="2"/>
    </row>
    <row r="117" spans="1:7" x14ac:dyDescent="0.2">
      <c r="A117" s="2"/>
      <c r="B117" s="2"/>
      <c r="C117" s="2"/>
      <c r="D117" s="2"/>
      <c r="E117" s="2"/>
      <c r="F117" s="2"/>
      <c r="G117" s="2"/>
    </row>
    <row r="118" spans="1:7" x14ac:dyDescent="0.2">
      <c r="A118" s="2"/>
      <c r="B118" s="2"/>
      <c r="C118" s="2"/>
      <c r="D118" s="2"/>
      <c r="E118" s="2"/>
      <c r="F118" s="2"/>
      <c r="G118" s="2"/>
    </row>
    <row r="119" spans="1:7" x14ac:dyDescent="0.2">
      <c r="A119" s="2"/>
      <c r="B119" s="2"/>
      <c r="C119" s="2"/>
      <c r="D119" s="2"/>
      <c r="E119" s="2"/>
      <c r="F119" s="2"/>
      <c r="G119" s="2"/>
    </row>
    <row r="120" spans="1:7" x14ac:dyDescent="0.2">
      <c r="A120" s="2"/>
      <c r="B120" s="2"/>
      <c r="C120" s="2"/>
      <c r="D120" s="2"/>
      <c r="E120" s="2"/>
      <c r="F120" s="2"/>
      <c r="G120" s="2"/>
    </row>
    <row r="121" spans="1:7" x14ac:dyDescent="0.2">
      <c r="A121" s="2"/>
      <c r="B121" s="2"/>
      <c r="C121" s="2"/>
      <c r="D121" s="2"/>
      <c r="E121" s="2"/>
      <c r="F121" s="2"/>
      <c r="G121" s="2"/>
    </row>
    <row r="122" spans="1:7" x14ac:dyDescent="0.2">
      <c r="A122" s="2"/>
      <c r="B122" s="2"/>
      <c r="C122" s="2"/>
      <c r="D122" s="2"/>
      <c r="E122" s="2"/>
      <c r="F122" s="2"/>
      <c r="G122" s="2"/>
    </row>
    <row r="123" spans="1:7" x14ac:dyDescent="0.2">
      <c r="A123" s="2"/>
      <c r="B123" s="2"/>
      <c r="C123" s="2"/>
      <c r="D123" s="2"/>
      <c r="E123" s="2"/>
      <c r="F123" s="2"/>
      <c r="G123" s="2"/>
    </row>
    <row r="124" spans="1:7" x14ac:dyDescent="0.2">
      <c r="A124" s="2"/>
      <c r="B124" s="2"/>
      <c r="C124" s="2"/>
      <c r="D124" s="2"/>
      <c r="E124" s="2"/>
      <c r="F124" s="2"/>
      <c r="G124" s="2"/>
    </row>
    <row r="125" spans="1:7" x14ac:dyDescent="0.2">
      <c r="A125" s="2"/>
      <c r="B125" s="2"/>
      <c r="C125" s="2"/>
      <c r="D125" s="2"/>
      <c r="E125" s="2"/>
      <c r="F125" s="2"/>
      <c r="G125" s="2"/>
    </row>
    <row r="126" spans="1:7" x14ac:dyDescent="0.2">
      <c r="A126" s="2"/>
      <c r="B126" s="2"/>
      <c r="C126" s="2"/>
      <c r="D126" s="2"/>
      <c r="E126" s="2"/>
      <c r="F126" s="2"/>
      <c r="G126" s="2"/>
    </row>
    <row r="127" spans="1:7" x14ac:dyDescent="0.2">
      <c r="A127" s="2"/>
      <c r="B127" s="2"/>
      <c r="C127" s="2"/>
      <c r="D127" s="2"/>
      <c r="E127" s="2"/>
      <c r="F127" s="2"/>
      <c r="G127" s="2"/>
    </row>
    <row r="128" spans="1:7" x14ac:dyDescent="0.2">
      <c r="A128" s="2"/>
      <c r="B128" s="2"/>
      <c r="C128" s="2"/>
      <c r="D128" s="2"/>
      <c r="E128" s="2"/>
      <c r="F128" s="2"/>
      <c r="G128" s="2"/>
    </row>
    <row r="129" spans="1:7" x14ac:dyDescent="0.2">
      <c r="A129" s="2"/>
      <c r="B129" s="2"/>
      <c r="C129" s="2"/>
      <c r="D129" s="2"/>
      <c r="E129" s="2"/>
      <c r="F129" s="2"/>
      <c r="G129" s="2"/>
    </row>
    <row r="130" spans="1:7" x14ac:dyDescent="0.2">
      <c r="A130" s="2"/>
      <c r="B130" s="2"/>
      <c r="C130" s="2"/>
      <c r="D130" s="2"/>
      <c r="E130" s="2"/>
      <c r="F130" s="2"/>
      <c r="G130" s="2"/>
    </row>
    <row r="131" spans="1:7" x14ac:dyDescent="0.2">
      <c r="A131" s="2"/>
      <c r="B131" s="2"/>
      <c r="C131" s="2"/>
      <c r="D131" s="2"/>
      <c r="E131" s="2"/>
      <c r="F131" s="2"/>
      <c r="G131" s="2"/>
    </row>
    <row r="132" spans="1:7" x14ac:dyDescent="0.2">
      <c r="A132" s="2"/>
      <c r="B132" s="2"/>
      <c r="C132" s="2"/>
      <c r="D132" s="2"/>
      <c r="E132" s="2"/>
      <c r="F132" s="2"/>
      <c r="G132" s="2"/>
    </row>
    <row r="133" spans="1:7" x14ac:dyDescent="0.2">
      <c r="A133" s="2"/>
      <c r="B133" s="2"/>
      <c r="C133" s="2"/>
      <c r="D133" s="2"/>
      <c r="E133" s="2"/>
      <c r="F133" s="2"/>
      <c r="G133" s="2"/>
    </row>
    <row r="134" spans="1:7" x14ac:dyDescent="0.2">
      <c r="A134" s="2"/>
      <c r="B134" s="2"/>
      <c r="C134" s="2"/>
      <c r="D134" s="2"/>
      <c r="E134" s="2"/>
      <c r="F134" s="2"/>
      <c r="G134" s="2"/>
    </row>
    <row r="135" spans="1:7" x14ac:dyDescent="0.2">
      <c r="A135" s="2"/>
      <c r="B135" s="2"/>
      <c r="C135" s="2"/>
      <c r="D135" s="2"/>
      <c r="E135" s="2"/>
      <c r="F135" s="2"/>
      <c r="G135" s="2"/>
    </row>
    <row r="136" spans="1:7" x14ac:dyDescent="0.2">
      <c r="A136" s="2"/>
      <c r="B136" s="2"/>
      <c r="C136" s="2"/>
      <c r="D136" s="2"/>
      <c r="E136" s="2"/>
      <c r="F136" s="2"/>
      <c r="G136" s="2"/>
    </row>
    <row r="137" spans="1:7" x14ac:dyDescent="0.2">
      <c r="A137" s="2"/>
      <c r="B137" s="2"/>
      <c r="C137" s="2"/>
      <c r="D137" s="2"/>
      <c r="E137" s="2"/>
      <c r="F137" s="2"/>
      <c r="G137" s="2"/>
    </row>
    <row r="138" spans="1:7" x14ac:dyDescent="0.2">
      <c r="A138" s="2"/>
      <c r="B138" s="2"/>
      <c r="C138" s="2"/>
      <c r="D138" s="2"/>
      <c r="E138" s="2"/>
      <c r="F138" s="2"/>
      <c r="G138" s="2"/>
    </row>
    <row r="139" spans="1:7" x14ac:dyDescent="0.2">
      <c r="A139" s="2"/>
      <c r="B139" s="2"/>
      <c r="C139" s="2"/>
      <c r="D139" s="2"/>
      <c r="E139" s="2"/>
      <c r="F139" s="2"/>
      <c r="G139" s="2"/>
    </row>
    <row r="140" spans="1:7" x14ac:dyDescent="0.2">
      <c r="A140" s="2"/>
      <c r="B140" s="2"/>
      <c r="C140" s="2"/>
      <c r="D140" s="2"/>
      <c r="E140" s="2"/>
      <c r="F140" s="2"/>
      <c r="G140" s="2"/>
    </row>
    <row r="141" spans="1:7" x14ac:dyDescent="0.2">
      <c r="A141" s="2"/>
      <c r="B141" s="2"/>
      <c r="C141" s="2"/>
      <c r="D141" s="2"/>
      <c r="E141" s="2"/>
      <c r="F141" s="2"/>
      <c r="G141" s="2"/>
    </row>
    <row r="142" spans="1:7" x14ac:dyDescent="0.2">
      <c r="A142" s="2"/>
      <c r="B142" s="2"/>
      <c r="C142" s="2"/>
      <c r="D142" s="2"/>
      <c r="E142" s="2"/>
      <c r="F142" s="2"/>
      <c r="G142" s="2"/>
    </row>
    <row r="143" spans="1:7" x14ac:dyDescent="0.2">
      <c r="A143" s="2"/>
      <c r="B143" s="2"/>
      <c r="C143" s="2"/>
      <c r="D143" s="2"/>
      <c r="E143" s="2"/>
      <c r="F143" s="2"/>
      <c r="G143" s="2"/>
    </row>
    <row r="144" spans="1:7" x14ac:dyDescent="0.2">
      <c r="A144" s="2"/>
      <c r="B144" s="2"/>
      <c r="C144" s="2"/>
      <c r="D144" s="2"/>
      <c r="E144" s="2"/>
      <c r="F144" s="2"/>
      <c r="G144" s="2"/>
    </row>
  </sheetData>
  <mergeCells count="2">
    <mergeCell ref="B4:C4"/>
    <mergeCell ref="B5:C5"/>
  </mergeCells>
  <pageMargins left="0.7" right="0.7" top="0.75" bottom="0.75" header="0.3" footer="0.3"/>
  <pageSetup scale="60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7">
    <pageSetUpPr fitToPage="1"/>
  </sheetPr>
  <dimension ref="A2:E393"/>
  <sheetViews>
    <sheetView zoomScaleNormal="100" workbookViewId="0">
      <pane xSplit="1" ySplit="6" topLeftCell="B7" activePane="bottomRight" state="frozen"/>
      <selection activeCell="B2" sqref="B2:J392"/>
      <selection pane="topRight" activeCell="B2" sqref="B2:J392"/>
      <selection pane="bottomLeft" activeCell="B2" sqref="B2:J392"/>
      <selection pane="bottomRight" activeCell="K16" sqref="K16"/>
    </sheetView>
  </sheetViews>
  <sheetFormatPr defaultRowHeight="14.25" x14ac:dyDescent="0.2"/>
  <cols>
    <col min="1" max="1" width="20.7109375" style="3" customWidth="1"/>
    <col min="2" max="2" width="20.7109375" style="112" customWidth="1"/>
    <col min="3" max="3" width="20.7109375" style="3" customWidth="1"/>
    <col min="4" max="4" width="20.7109375" style="112" customWidth="1"/>
    <col min="5" max="16384" width="9.140625" style="3"/>
  </cols>
  <sheetData>
    <row r="2" spans="1:5" ht="15" x14ac:dyDescent="0.25">
      <c r="A2" s="6" t="s">
        <v>826</v>
      </c>
    </row>
    <row r="3" spans="1:5" ht="15" x14ac:dyDescent="0.25">
      <c r="A3" s="6" t="s">
        <v>175</v>
      </c>
    </row>
    <row r="4" spans="1:5" s="18" customFormat="1" ht="60" customHeight="1" x14ac:dyDescent="0.2">
      <c r="A4" s="14" t="s">
        <v>49</v>
      </c>
      <c r="B4" s="320" t="s">
        <v>50</v>
      </c>
      <c r="C4" s="14" t="s">
        <v>51</v>
      </c>
      <c r="D4" s="103" t="s">
        <v>52</v>
      </c>
    </row>
    <row r="5" spans="1:5" ht="15" x14ac:dyDescent="0.2">
      <c r="A5" s="15" t="s">
        <v>54</v>
      </c>
      <c r="B5" s="104" t="s">
        <v>99</v>
      </c>
      <c r="C5" s="15" t="s">
        <v>99</v>
      </c>
      <c r="D5" s="104" t="s">
        <v>99</v>
      </c>
    </row>
    <row r="6" spans="1:5" ht="15" x14ac:dyDescent="0.2">
      <c r="A6" s="15" t="s">
        <v>57</v>
      </c>
      <c r="B6" s="104" t="s">
        <v>58</v>
      </c>
      <c r="C6" s="15" t="s">
        <v>59</v>
      </c>
      <c r="D6" s="104" t="s">
        <v>60</v>
      </c>
      <c r="E6" s="52"/>
    </row>
    <row r="7" spans="1:5" s="1" customFormat="1" x14ac:dyDescent="0.25">
      <c r="A7" s="9">
        <v>42736</v>
      </c>
      <c r="B7" s="397">
        <v>107</v>
      </c>
      <c r="C7" s="29">
        <v>7.9</v>
      </c>
      <c r="D7" s="105">
        <v>2080</v>
      </c>
    </row>
    <row r="8" spans="1:5" s="1" customFormat="1" x14ac:dyDescent="0.25">
      <c r="A8" s="10">
        <v>42737</v>
      </c>
      <c r="B8" s="270">
        <v>103</v>
      </c>
      <c r="C8" s="23">
        <v>8.1999999999999993</v>
      </c>
      <c r="D8" s="106">
        <v>2140</v>
      </c>
    </row>
    <row r="9" spans="1:5" s="1" customFormat="1" x14ac:dyDescent="0.25">
      <c r="A9" s="10">
        <v>42738</v>
      </c>
      <c r="B9" s="270">
        <v>98.9</v>
      </c>
      <c r="C9" s="23">
        <v>8.8000000000000007</v>
      </c>
      <c r="D9" s="106">
        <v>2210</v>
      </c>
    </row>
    <row r="10" spans="1:5" s="1" customFormat="1" x14ac:dyDescent="0.25">
      <c r="A10" s="10">
        <v>42739</v>
      </c>
      <c r="B10" s="270">
        <v>99.9</v>
      </c>
      <c r="C10" s="23">
        <v>9.9</v>
      </c>
      <c r="D10" s="106">
        <v>2200</v>
      </c>
    </row>
    <row r="11" spans="1:5" s="1" customFormat="1" x14ac:dyDescent="0.25">
      <c r="A11" s="10">
        <v>42740</v>
      </c>
      <c r="B11" s="270">
        <v>115</v>
      </c>
      <c r="C11" s="23">
        <v>10.3</v>
      </c>
      <c r="D11" s="106">
        <v>2050</v>
      </c>
    </row>
    <row r="12" spans="1:5" s="1" customFormat="1" x14ac:dyDescent="0.25">
      <c r="A12" s="10">
        <v>42741</v>
      </c>
      <c r="B12" s="270">
        <v>176</v>
      </c>
      <c r="C12" s="23">
        <v>8.4</v>
      </c>
      <c r="D12" s="106">
        <v>1680</v>
      </c>
    </row>
    <row r="13" spans="1:5" s="1" customFormat="1" x14ac:dyDescent="0.25">
      <c r="A13" s="10">
        <v>42742</v>
      </c>
      <c r="B13" s="270">
        <v>583</v>
      </c>
      <c r="C13" s="23">
        <v>8.9</v>
      </c>
      <c r="D13" s="270">
        <v>408</v>
      </c>
    </row>
    <row r="14" spans="1:5" s="1" customFormat="1" x14ac:dyDescent="0.25">
      <c r="A14" s="10">
        <v>42743</v>
      </c>
      <c r="B14" s="270">
        <v>742</v>
      </c>
      <c r="C14" s="23">
        <v>10.1</v>
      </c>
      <c r="D14" s="270">
        <v>518</v>
      </c>
    </row>
    <row r="15" spans="1:5" s="1" customFormat="1" x14ac:dyDescent="0.25">
      <c r="A15" s="10">
        <v>42744</v>
      </c>
      <c r="B15" s="270">
        <v>969</v>
      </c>
      <c r="C15" s="23">
        <v>11.4</v>
      </c>
      <c r="D15" s="270">
        <v>388</v>
      </c>
    </row>
    <row r="16" spans="1:5" s="1" customFormat="1" x14ac:dyDescent="0.25">
      <c r="A16" s="10">
        <v>42745</v>
      </c>
      <c r="B16" s="106">
        <v>2300</v>
      </c>
      <c r="C16" s="23">
        <v>12.7</v>
      </c>
      <c r="D16" s="270">
        <v>218</v>
      </c>
    </row>
    <row r="17" spans="1:4" s="1" customFormat="1" x14ac:dyDescent="0.25">
      <c r="A17" s="10">
        <v>42746</v>
      </c>
      <c r="B17" s="106">
        <v>4350</v>
      </c>
      <c r="C17" s="23">
        <v>12</v>
      </c>
      <c r="D17" s="270">
        <v>129</v>
      </c>
    </row>
    <row r="18" spans="1:4" s="1" customFormat="1" x14ac:dyDescent="0.25">
      <c r="A18" s="10">
        <v>42747</v>
      </c>
      <c r="B18" s="106">
        <v>7710</v>
      </c>
      <c r="C18" s="23">
        <v>11.6</v>
      </c>
      <c r="D18" s="270">
        <v>129</v>
      </c>
    </row>
    <row r="19" spans="1:4" s="1" customFormat="1" x14ac:dyDescent="0.25">
      <c r="A19" s="10">
        <v>42748</v>
      </c>
      <c r="B19" s="106">
        <v>10200</v>
      </c>
      <c r="C19" s="23">
        <v>10.9</v>
      </c>
      <c r="D19" s="270">
        <v>123</v>
      </c>
    </row>
    <row r="20" spans="1:4" s="1" customFormat="1" x14ac:dyDescent="0.25">
      <c r="A20" s="10">
        <v>42749</v>
      </c>
      <c r="B20" s="106">
        <v>11100</v>
      </c>
      <c r="C20" s="23">
        <v>10</v>
      </c>
      <c r="D20" s="270">
        <v>109</v>
      </c>
    </row>
    <row r="21" spans="1:4" s="1" customFormat="1" x14ac:dyDescent="0.25">
      <c r="A21" s="10">
        <v>42750</v>
      </c>
      <c r="B21" s="106">
        <v>10400</v>
      </c>
      <c r="C21" s="23">
        <v>9.1</v>
      </c>
      <c r="D21" s="270">
        <v>102</v>
      </c>
    </row>
    <row r="22" spans="1:4" s="1" customFormat="1" x14ac:dyDescent="0.25">
      <c r="A22" s="10">
        <v>42751</v>
      </c>
      <c r="B22" s="106">
        <v>9300</v>
      </c>
      <c r="C22" s="23">
        <v>8.9</v>
      </c>
      <c r="D22" s="270">
        <v>106</v>
      </c>
    </row>
    <row r="23" spans="1:4" s="1" customFormat="1" x14ac:dyDescent="0.25">
      <c r="A23" s="10">
        <v>42752</v>
      </c>
      <c r="B23" s="106">
        <v>8370</v>
      </c>
      <c r="C23" s="23">
        <v>8.6999999999999993</v>
      </c>
      <c r="D23" s="270">
        <v>112</v>
      </c>
    </row>
    <row r="24" spans="1:4" s="1" customFormat="1" x14ac:dyDescent="0.25">
      <c r="A24" s="10">
        <v>42753</v>
      </c>
      <c r="B24" s="106">
        <v>7980</v>
      </c>
      <c r="C24" s="23">
        <v>8.6</v>
      </c>
      <c r="D24" s="270">
        <v>111</v>
      </c>
    </row>
    <row r="25" spans="1:4" s="1" customFormat="1" x14ac:dyDescent="0.25">
      <c r="A25" s="10">
        <v>42754</v>
      </c>
      <c r="B25" s="106">
        <v>7780</v>
      </c>
      <c r="C25" s="23">
        <v>8.6999999999999993</v>
      </c>
      <c r="D25" s="270">
        <v>110</v>
      </c>
    </row>
    <row r="26" spans="1:4" s="1" customFormat="1" x14ac:dyDescent="0.25">
      <c r="A26" s="10">
        <v>42755</v>
      </c>
      <c r="B26" s="106">
        <v>7970</v>
      </c>
      <c r="C26" s="23">
        <v>9.1999999999999993</v>
      </c>
      <c r="D26" s="270">
        <v>117</v>
      </c>
    </row>
    <row r="27" spans="1:4" s="1" customFormat="1" x14ac:dyDescent="0.25">
      <c r="A27" s="10">
        <v>42756</v>
      </c>
      <c r="B27" s="106">
        <v>8150</v>
      </c>
      <c r="C27" s="23">
        <v>9.5</v>
      </c>
      <c r="D27" s="270">
        <v>116</v>
      </c>
    </row>
    <row r="28" spans="1:4" s="1" customFormat="1" x14ac:dyDescent="0.25">
      <c r="A28" s="10">
        <v>42757</v>
      </c>
      <c r="B28" s="106">
        <v>9050</v>
      </c>
      <c r="C28" s="23">
        <v>9.6999999999999993</v>
      </c>
      <c r="D28" s="270">
        <v>114</v>
      </c>
    </row>
    <row r="29" spans="1:4" s="1" customFormat="1" x14ac:dyDescent="0.25">
      <c r="A29" s="10">
        <v>42758</v>
      </c>
      <c r="B29" s="106">
        <v>9790</v>
      </c>
      <c r="C29" s="23">
        <v>9.8000000000000007</v>
      </c>
      <c r="D29" s="270">
        <v>115</v>
      </c>
    </row>
    <row r="30" spans="1:4" s="1" customFormat="1" x14ac:dyDescent="0.25">
      <c r="A30" s="10">
        <v>42759</v>
      </c>
      <c r="B30" s="106">
        <v>9940</v>
      </c>
      <c r="C30" s="23">
        <v>9.6</v>
      </c>
      <c r="D30" s="270">
        <v>109</v>
      </c>
    </row>
    <row r="31" spans="1:4" s="1" customFormat="1" x14ac:dyDescent="0.25">
      <c r="A31" s="10">
        <v>42760</v>
      </c>
      <c r="B31" s="106">
        <v>10500</v>
      </c>
      <c r="C31" s="23">
        <v>9.1999999999999993</v>
      </c>
      <c r="D31" s="270">
        <v>113</v>
      </c>
    </row>
    <row r="32" spans="1:4" s="1" customFormat="1" x14ac:dyDescent="0.25">
      <c r="A32" s="10">
        <v>42761</v>
      </c>
      <c r="B32" s="106">
        <v>10400</v>
      </c>
      <c r="C32" s="23">
        <v>9.3000000000000007</v>
      </c>
      <c r="D32" s="270">
        <v>118</v>
      </c>
    </row>
    <row r="33" spans="1:4" s="1" customFormat="1" x14ac:dyDescent="0.25">
      <c r="A33" s="10">
        <v>42762</v>
      </c>
      <c r="B33" s="106">
        <v>9780</v>
      </c>
      <c r="C33" s="23">
        <v>9.3000000000000007</v>
      </c>
      <c r="D33" s="270">
        <v>116</v>
      </c>
    </row>
    <row r="34" spans="1:4" s="1" customFormat="1" x14ac:dyDescent="0.25">
      <c r="A34" s="10">
        <v>42763</v>
      </c>
      <c r="B34" s="106">
        <v>8900</v>
      </c>
      <c r="C34" s="23">
        <v>9.3000000000000007</v>
      </c>
      <c r="D34" s="270">
        <v>124</v>
      </c>
    </row>
    <row r="35" spans="1:4" s="1" customFormat="1" x14ac:dyDescent="0.25">
      <c r="A35" s="10">
        <v>42764</v>
      </c>
      <c r="B35" s="106">
        <v>8150</v>
      </c>
      <c r="C35" s="23">
        <v>9.5</v>
      </c>
      <c r="D35" s="270">
        <v>126</v>
      </c>
    </row>
    <row r="36" spans="1:4" s="1" customFormat="1" x14ac:dyDescent="0.25">
      <c r="A36" s="10">
        <v>42765</v>
      </c>
      <c r="B36" s="106">
        <v>7780</v>
      </c>
      <c r="C36" s="23">
        <v>9.6</v>
      </c>
      <c r="D36" s="270">
        <v>123</v>
      </c>
    </row>
    <row r="37" spans="1:4" s="1" customFormat="1" x14ac:dyDescent="0.25">
      <c r="A37" s="10">
        <v>42766</v>
      </c>
      <c r="B37" s="106">
        <v>7980</v>
      </c>
      <c r="C37" s="23">
        <v>9.6</v>
      </c>
      <c r="D37" s="270">
        <v>116</v>
      </c>
    </row>
    <row r="38" spans="1:4" s="1" customFormat="1" x14ac:dyDescent="0.25">
      <c r="A38" s="10">
        <v>42767</v>
      </c>
      <c r="B38" s="106">
        <v>8270</v>
      </c>
      <c r="C38" s="23">
        <v>9.8000000000000007</v>
      </c>
      <c r="D38" s="270">
        <v>111</v>
      </c>
    </row>
    <row r="39" spans="1:4" s="1" customFormat="1" x14ac:dyDescent="0.25">
      <c r="A39" s="10">
        <v>42768</v>
      </c>
      <c r="B39" s="106">
        <v>7930</v>
      </c>
      <c r="C39" s="23">
        <v>10.199999999999999</v>
      </c>
      <c r="D39" s="270">
        <v>114</v>
      </c>
    </row>
    <row r="40" spans="1:4" s="1" customFormat="1" x14ac:dyDescent="0.25">
      <c r="A40" s="10">
        <v>42769</v>
      </c>
      <c r="B40" s="106">
        <v>6740</v>
      </c>
      <c r="C40" s="23">
        <v>11.3</v>
      </c>
      <c r="D40" s="270">
        <v>129</v>
      </c>
    </row>
    <row r="41" spans="1:4" s="1" customFormat="1" x14ac:dyDescent="0.25">
      <c r="A41" s="10">
        <v>42770</v>
      </c>
      <c r="B41" s="106">
        <v>5790</v>
      </c>
      <c r="C41" s="23">
        <v>12.3</v>
      </c>
      <c r="D41" s="270">
        <v>166</v>
      </c>
    </row>
    <row r="42" spans="1:4" s="1" customFormat="1" x14ac:dyDescent="0.25">
      <c r="A42" s="10">
        <v>42771</v>
      </c>
      <c r="B42" s="106">
        <v>5550</v>
      </c>
      <c r="C42" s="23">
        <v>12.6</v>
      </c>
      <c r="D42" s="270">
        <v>169</v>
      </c>
    </row>
    <row r="43" spans="1:4" s="1" customFormat="1" x14ac:dyDescent="0.25">
      <c r="A43" s="10">
        <v>42772</v>
      </c>
      <c r="B43" s="106">
        <v>5710</v>
      </c>
      <c r="C43" s="23">
        <v>12.4</v>
      </c>
      <c r="D43" s="270">
        <v>148</v>
      </c>
    </row>
    <row r="44" spans="1:4" s="1" customFormat="1" x14ac:dyDescent="0.25">
      <c r="A44" s="10">
        <v>42773</v>
      </c>
      <c r="B44" s="106">
        <v>5990</v>
      </c>
      <c r="C44" s="23">
        <v>12.3</v>
      </c>
      <c r="D44" s="270">
        <v>131</v>
      </c>
    </row>
    <row r="45" spans="1:4" s="1" customFormat="1" x14ac:dyDescent="0.25">
      <c r="A45" s="10">
        <v>42774</v>
      </c>
      <c r="B45" s="106">
        <v>6500</v>
      </c>
      <c r="C45" s="23">
        <v>12.7</v>
      </c>
      <c r="D45" s="270">
        <v>127</v>
      </c>
    </row>
    <row r="46" spans="1:4" s="1" customFormat="1" x14ac:dyDescent="0.25">
      <c r="A46" s="10">
        <v>42775</v>
      </c>
      <c r="B46" s="106">
        <v>8430</v>
      </c>
      <c r="C46" s="23">
        <v>13.2</v>
      </c>
      <c r="D46" s="270">
        <v>122</v>
      </c>
    </row>
    <row r="47" spans="1:4" s="1" customFormat="1" x14ac:dyDescent="0.25">
      <c r="A47" s="10">
        <v>42776</v>
      </c>
      <c r="B47" s="106">
        <v>12900</v>
      </c>
      <c r="C47" s="23">
        <v>13.1</v>
      </c>
      <c r="D47" s="270">
        <v>112</v>
      </c>
    </row>
    <row r="48" spans="1:4" s="1" customFormat="1" x14ac:dyDescent="0.25">
      <c r="A48" s="10">
        <v>42777</v>
      </c>
      <c r="B48" s="106">
        <v>16700</v>
      </c>
      <c r="C48" s="23">
        <v>12.3</v>
      </c>
      <c r="D48" s="270">
        <v>110</v>
      </c>
    </row>
    <row r="49" spans="1:4" s="1" customFormat="1" x14ac:dyDescent="0.25">
      <c r="A49" s="10">
        <v>42778</v>
      </c>
      <c r="B49" s="106">
        <v>19500</v>
      </c>
      <c r="C49" s="23">
        <v>11.6</v>
      </c>
      <c r="D49" s="270">
        <v>110</v>
      </c>
    </row>
    <row r="50" spans="1:4" s="1" customFormat="1" x14ac:dyDescent="0.25">
      <c r="A50" s="10">
        <v>42779</v>
      </c>
      <c r="B50" s="106">
        <v>19700</v>
      </c>
      <c r="C50" s="23">
        <v>11.5</v>
      </c>
      <c r="D50" s="270">
        <v>110</v>
      </c>
    </row>
    <row r="51" spans="1:4" s="1" customFormat="1" x14ac:dyDescent="0.25">
      <c r="A51" s="10">
        <v>42780</v>
      </c>
      <c r="B51" s="106">
        <v>19700</v>
      </c>
      <c r="C51" s="23">
        <v>11.9</v>
      </c>
      <c r="D51" s="270">
        <v>109</v>
      </c>
    </row>
    <row r="52" spans="1:4" s="1" customFormat="1" x14ac:dyDescent="0.25">
      <c r="A52" s="10">
        <v>42781</v>
      </c>
      <c r="B52" s="106">
        <v>19700</v>
      </c>
      <c r="C52" s="23">
        <v>12.2</v>
      </c>
      <c r="D52" s="270">
        <v>100</v>
      </c>
    </row>
    <row r="53" spans="1:4" s="1" customFormat="1" x14ac:dyDescent="0.25">
      <c r="A53" s="10">
        <v>42782</v>
      </c>
      <c r="B53" s="106">
        <v>19100</v>
      </c>
      <c r="C53" s="23">
        <v>12.5</v>
      </c>
      <c r="D53" s="270">
        <v>100</v>
      </c>
    </row>
    <row r="54" spans="1:4" s="1" customFormat="1" x14ac:dyDescent="0.25">
      <c r="A54" s="10">
        <v>42783</v>
      </c>
      <c r="B54" s="106">
        <v>18000</v>
      </c>
      <c r="C54" s="23">
        <v>12</v>
      </c>
      <c r="D54" s="270">
        <v>100</v>
      </c>
    </row>
    <row r="55" spans="1:4" s="1" customFormat="1" x14ac:dyDescent="0.25">
      <c r="A55" s="10">
        <v>42784</v>
      </c>
      <c r="B55" s="106">
        <v>17900</v>
      </c>
      <c r="C55" s="23">
        <v>11.7</v>
      </c>
      <c r="D55" s="270">
        <v>100</v>
      </c>
    </row>
    <row r="56" spans="1:4" s="1" customFormat="1" x14ac:dyDescent="0.25">
      <c r="A56" s="10">
        <v>42785</v>
      </c>
      <c r="B56" s="106">
        <v>18300</v>
      </c>
      <c r="C56" s="23">
        <v>11.5</v>
      </c>
      <c r="D56" s="270">
        <v>100</v>
      </c>
    </row>
    <row r="57" spans="1:4" s="1" customFormat="1" x14ac:dyDescent="0.25">
      <c r="A57" s="10">
        <v>42786</v>
      </c>
      <c r="B57" s="106">
        <v>17800</v>
      </c>
      <c r="C57" s="23">
        <v>11.5</v>
      </c>
      <c r="D57" s="270">
        <v>100</v>
      </c>
    </row>
    <row r="58" spans="1:4" s="1" customFormat="1" x14ac:dyDescent="0.25">
      <c r="A58" s="10">
        <v>42787</v>
      </c>
      <c r="B58" s="106">
        <v>16800</v>
      </c>
      <c r="C58" s="23">
        <v>12.3</v>
      </c>
      <c r="D58" s="270">
        <v>100</v>
      </c>
    </row>
    <row r="59" spans="1:4" s="1" customFormat="1" x14ac:dyDescent="0.25">
      <c r="A59" s="10">
        <f t="shared" ref="A59:A72" si="0">+A58+1</f>
        <v>42788</v>
      </c>
      <c r="B59" s="106">
        <v>17100</v>
      </c>
      <c r="C59" s="23">
        <v>12.4</v>
      </c>
      <c r="D59" s="270">
        <v>100</v>
      </c>
    </row>
    <row r="60" spans="1:4" s="1" customFormat="1" x14ac:dyDescent="0.25">
      <c r="A60" s="10">
        <f t="shared" si="0"/>
        <v>42789</v>
      </c>
      <c r="B60" s="106">
        <v>17400</v>
      </c>
      <c r="C60" s="23">
        <v>11.6</v>
      </c>
      <c r="D60" s="270">
        <v>100</v>
      </c>
    </row>
    <row r="61" spans="1:4" s="1" customFormat="1" x14ac:dyDescent="0.25">
      <c r="A61" s="10">
        <f t="shared" si="0"/>
        <v>42790</v>
      </c>
      <c r="B61" s="106">
        <v>17100</v>
      </c>
      <c r="C61" s="23">
        <v>11.1</v>
      </c>
      <c r="D61" s="270">
        <v>101</v>
      </c>
    </row>
    <row r="62" spans="1:4" s="1" customFormat="1" x14ac:dyDescent="0.25">
      <c r="A62" s="10">
        <f t="shared" si="0"/>
        <v>42791</v>
      </c>
      <c r="B62" s="106">
        <v>16600</v>
      </c>
      <c r="C62" s="23">
        <v>11</v>
      </c>
      <c r="D62" s="270">
        <v>100</v>
      </c>
    </row>
    <row r="63" spans="1:4" s="1" customFormat="1" x14ac:dyDescent="0.25">
      <c r="A63" s="10">
        <f t="shared" si="0"/>
        <v>42792</v>
      </c>
      <c r="B63" s="106">
        <v>16100</v>
      </c>
      <c r="C63" s="23">
        <v>11</v>
      </c>
      <c r="D63" s="270">
        <v>95</v>
      </c>
    </row>
    <row r="64" spans="1:4" s="1" customFormat="1" x14ac:dyDescent="0.25">
      <c r="A64" s="10">
        <f t="shared" si="0"/>
        <v>42793</v>
      </c>
      <c r="B64" s="106">
        <v>15600</v>
      </c>
      <c r="C64" s="23">
        <v>11.4</v>
      </c>
      <c r="D64" s="270">
        <v>90</v>
      </c>
    </row>
    <row r="65" spans="1:4" s="1" customFormat="1" x14ac:dyDescent="0.25">
      <c r="A65" s="10">
        <f t="shared" si="0"/>
        <v>42794</v>
      </c>
      <c r="B65" s="106">
        <v>15100</v>
      </c>
      <c r="C65" s="23">
        <v>11.2</v>
      </c>
      <c r="D65" s="270">
        <v>90</v>
      </c>
    </row>
    <row r="66" spans="1:4" s="1" customFormat="1" x14ac:dyDescent="0.25">
      <c r="A66" s="10">
        <v>42795</v>
      </c>
      <c r="B66" s="106">
        <v>14600</v>
      </c>
      <c r="C66" s="23">
        <v>11</v>
      </c>
      <c r="D66" s="270">
        <v>86</v>
      </c>
    </row>
    <row r="67" spans="1:4" s="1" customFormat="1" x14ac:dyDescent="0.25">
      <c r="A67" s="10">
        <v>42796</v>
      </c>
      <c r="B67" s="106">
        <v>14100</v>
      </c>
      <c r="C67" s="23">
        <v>11.5</v>
      </c>
      <c r="D67" s="270">
        <v>90</v>
      </c>
    </row>
    <row r="68" spans="1:4" s="1" customFormat="1" x14ac:dyDescent="0.25">
      <c r="A68" s="10">
        <v>42797</v>
      </c>
      <c r="B68" s="106">
        <v>13700</v>
      </c>
      <c r="C68" s="23">
        <v>12</v>
      </c>
      <c r="D68" s="270">
        <v>86</v>
      </c>
    </row>
    <row r="69" spans="1:4" s="1" customFormat="1" x14ac:dyDescent="0.25">
      <c r="A69" s="10">
        <v>42798</v>
      </c>
      <c r="B69" s="106">
        <v>13400</v>
      </c>
      <c r="C69" s="23">
        <v>12.4</v>
      </c>
      <c r="D69" s="270">
        <v>80</v>
      </c>
    </row>
    <row r="70" spans="1:4" s="1" customFormat="1" x14ac:dyDescent="0.25">
      <c r="A70" s="10">
        <v>42799</v>
      </c>
      <c r="B70" s="106">
        <v>13000</v>
      </c>
      <c r="C70" s="23">
        <v>12.1</v>
      </c>
      <c r="D70" s="270">
        <v>80</v>
      </c>
    </row>
    <row r="71" spans="1:4" s="1" customFormat="1" x14ac:dyDescent="0.25">
      <c r="A71" s="10">
        <v>42800</v>
      </c>
      <c r="B71" s="106">
        <v>12400</v>
      </c>
      <c r="C71" s="23">
        <v>11.3</v>
      </c>
      <c r="D71" s="270">
        <v>80</v>
      </c>
    </row>
    <row r="72" spans="1:4" s="1" customFormat="1" x14ac:dyDescent="0.25">
      <c r="A72" s="10">
        <f t="shared" si="0"/>
        <v>42801</v>
      </c>
      <c r="B72" s="106">
        <v>12100</v>
      </c>
      <c r="C72" s="23">
        <v>11.4</v>
      </c>
      <c r="D72" s="270">
        <v>80</v>
      </c>
    </row>
    <row r="73" spans="1:4" s="1" customFormat="1" x14ac:dyDescent="0.25">
      <c r="A73" s="10">
        <f t="shared" ref="A73:A136" si="1">+A72+1</f>
        <v>42802</v>
      </c>
      <c r="B73" s="106">
        <v>11800</v>
      </c>
      <c r="C73" s="23">
        <v>11.9</v>
      </c>
      <c r="D73" s="270">
        <v>78</v>
      </c>
    </row>
    <row r="74" spans="1:4" s="1" customFormat="1" x14ac:dyDescent="0.25">
      <c r="A74" s="10">
        <f t="shared" si="1"/>
        <v>42803</v>
      </c>
      <c r="B74" s="106">
        <v>11400</v>
      </c>
      <c r="C74" s="23">
        <v>12.8</v>
      </c>
      <c r="D74" s="270">
        <v>78</v>
      </c>
    </row>
    <row r="75" spans="1:4" s="1" customFormat="1" x14ac:dyDescent="0.25">
      <c r="A75" s="10">
        <f t="shared" si="1"/>
        <v>42804</v>
      </c>
      <c r="B75" s="106">
        <v>11300</v>
      </c>
      <c r="C75" s="23">
        <v>13.4</v>
      </c>
      <c r="D75" s="270">
        <v>78</v>
      </c>
    </row>
    <row r="76" spans="1:4" s="1" customFormat="1" x14ac:dyDescent="0.25">
      <c r="A76" s="10">
        <f t="shared" si="1"/>
        <v>42805</v>
      </c>
      <c r="B76" s="106">
        <v>11100</v>
      </c>
      <c r="C76" s="23">
        <v>13.8</v>
      </c>
      <c r="D76" s="270">
        <v>76</v>
      </c>
    </row>
    <row r="77" spans="1:4" s="1" customFormat="1" x14ac:dyDescent="0.25">
      <c r="A77" s="10">
        <f t="shared" si="1"/>
        <v>42806</v>
      </c>
      <c r="B77" s="106">
        <v>10700</v>
      </c>
      <c r="C77" s="23">
        <v>14.4</v>
      </c>
      <c r="D77" s="270">
        <v>75</v>
      </c>
    </row>
    <row r="78" spans="1:4" s="1" customFormat="1" x14ac:dyDescent="0.25">
      <c r="A78" s="10">
        <f t="shared" si="1"/>
        <v>42807</v>
      </c>
      <c r="B78" s="106">
        <v>10400</v>
      </c>
      <c r="C78" s="23">
        <v>14.8</v>
      </c>
      <c r="D78" s="270">
        <v>70</v>
      </c>
    </row>
    <row r="79" spans="1:4" s="1" customFormat="1" x14ac:dyDescent="0.25">
      <c r="A79" s="10">
        <f t="shared" si="1"/>
        <v>42808</v>
      </c>
      <c r="B79" s="106">
        <v>10200</v>
      </c>
      <c r="C79" s="23">
        <v>15.3</v>
      </c>
      <c r="D79" s="270">
        <v>70</v>
      </c>
    </row>
    <row r="80" spans="1:4" s="1" customFormat="1" x14ac:dyDescent="0.25">
      <c r="A80" s="10">
        <f t="shared" si="1"/>
        <v>42809</v>
      </c>
      <c r="B80" s="106">
        <v>10100</v>
      </c>
      <c r="C80" s="23">
        <v>15.8</v>
      </c>
      <c r="D80" s="270">
        <v>70</v>
      </c>
    </row>
    <row r="81" spans="1:4" s="1" customFormat="1" x14ac:dyDescent="0.25">
      <c r="A81" s="10">
        <f t="shared" si="1"/>
        <v>42810</v>
      </c>
      <c r="B81" s="106">
        <v>9900</v>
      </c>
      <c r="C81" s="23">
        <v>15.9</v>
      </c>
      <c r="D81" s="270">
        <v>70</v>
      </c>
    </row>
    <row r="82" spans="1:4" s="1" customFormat="1" x14ac:dyDescent="0.25">
      <c r="A82" s="10">
        <f t="shared" si="1"/>
        <v>42811</v>
      </c>
      <c r="B82" s="106">
        <v>9860</v>
      </c>
      <c r="C82" s="23">
        <v>15.9</v>
      </c>
      <c r="D82" s="270">
        <v>70</v>
      </c>
    </row>
    <row r="83" spans="1:4" s="1" customFormat="1" x14ac:dyDescent="0.25">
      <c r="A83" s="10">
        <f t="shared" si="1"/>
        <v>42812</v>
      </c>
      <c r="B83" s="106">
        <v>9890</v>
      </c>
      <c r="C83" s="23">
        <v>15.6</v>
      </c>
      <c r="D83" s="270">
        <v>70</v>
      </c>
    </row>
    <row r="84" spans="1:4" s="1" customFormat="1" x14ac:dyDescent="0.25">
      <c r="A84" s="10">
        <f t="shared" si="1"/>
        <v>42813</v>
      </c>
      <c r="B84" s="106">
        <v>9480</v>
      </c>
      <c r="C84" s="23">
        <v>15.1</v>
      </c>
      <c r="D84" s="270">
        <v>77</v>
      </c>
    </row>
    <row r="85" spans="1:4" s="1" customFormat="1" x14ac:dyDescent="0.25">
      <c r="A85" s="10">
        <f t="shared" si="1"/>
        <v>42814</v>
      </c>
      <c r="B85" s="106">
        <v>9110</v>
      </c>
      <c r="C85" s="23">
        <v>14.8</v>
      </c>
      <c r="D85" s="270">
        <v>80</v>
      </c>
    </row>
    <row r="86" spans="1:4" s="1" customFormat="1" x14ac:dyDescent="0.25">
      <c r="A86" s="10">
        <f t="shared" si="1"/>
        <v>42815</v>
      </c>
      <c r="B86" s="106">
        <v>9060</v>
      </c>
      <c r="C86" s="23">
        <v>14.9</v>
      </c>
      <c r="D86" s="270">
        <v>75</v>
      </c>
    </row>
    <row r="87" spans="1:4" s="1" customFormat="1" x14ac:dyDescent="0.25">
      <c r="A87" s="10">
        <f t="shared" si="1"/>
        <v>42816</v>
      </c>
      <c r="B87" s="106">
        <v>9090</v>
      </c>
      <c r="C87" s="23">
        <v>14.3</v>
      </c>
      <c r="D87" s="270">
        <v>70</v>
      </c>
    </row>
    <row r="88" spans="1:4" s="1" customFormat="1" x14ac:dyDescent="0.25">
      <c r="A88" s="10">
        <f t="shared" si="1"/>
        <v>42817</v>
      </c>
      <c r="B88" s="106">
        <v>9140</v>
      </c>
      <c r="C88" s="23">
        <v>14.2</v>
      </c>
      <c r="D88" s="270">
        <v>72</v>
      </c>
    </row>
    <row r="89" spans="1:4" s="1" customFormat="1" x14ac:dyDescent="0.25">
      <c r="A89" s="10">
        <f t="shared" si="1"/>
        <v>42818</v>
      </c>
      <c r="B89" s="106">
        <v>9470</v>
      </c>
      <c r="C89" s="23">
        <v>13.9</v>
      </c>
      <c r="D89" s="270">
        <v>80</v>
      </c>
    </row>
    <row r="90" spans="1:4" s="1" customFormat="1" x14ac:dyDescent="0.25">
      <c r="A90" s="10">
        <f t="shared" si="1"/>
        <v>42819</v>
      </c>
      <c r="B90" s="106">
        <v>9770</v>
      </c>
      <c r="C90" s="23">
        <v>13.6</v>
      </c>
      <c r="D90" s="270">
        <v>70</v>
      </c>
    </row>
    <row r="91" spans="1:4" s="1" customFormat="1" x14ac:dyDescent="0.25">
      <c r="A91" s="10">
        <f t="shared" si="1"/>
        <v>42820</v>
      </c>
      <c r="B91" s="106">
        <v>9790</v>
      </c>
      <c r="C91" s="23">
        <v>13.9</v>
      </c>
      <c r="D91" s="270">
        <v>70</v>
      </c>
    </row>
    <row r="92" spans="1:4" s="1" customFormat="1" x14ac:dyDescent="0.25">
      <c r="A92" s="10">
        <f t="shared" si="1"/>
        <v>42821</v>
      </c>
      <c r="B92" s="106">
        <v>9570</v>
      </c>
      <c r="C92" s="23">
        <v>14.3</v>
      </c>
      <c r="D92" s="270">
        <v>70</v>
      </c>
    </row>
    <row r="93" spans="1:4" s="1" customFormat="1" x14ac:dyDescent="0.25">
      <c r="A93" s="10">
        <f t="shared" si="1"/>
        <v>42822</v>
      </c>
      <c r="B93" s="106">
        <v>9050</v>
      </c>
      <c r="C93" s="23">
        <v>14.3</v>
      </c>
      <c r="D93" s="270">
        <v>77</v>
      </c>
    </row>
    <row r="94" spans="1:4" s="1" customFormat="1" x14ac:dyDescent="0.25">
      <c r="A94" s="10">
        <f t="shared" si="1"/>
        <v>42823</v>
      </c>
      <c r="B94" s="106">
        <v>8470</v>
      </c>
      <c r="C94" s="23">
        <v>15.4</v>
      </c>
      <c r="D94" s="270">
        <v>80</v>
      </c>
    </row>
    <row r="95" spans="1:4" s="1" customFormat="1" x14ac:dyDescent="0.25">
      <c r="A95" s="10">
        <f t="shared" si="1"/>
        <v>42824</v>
      </c>
      <c r="B95" s="106">
        <v>7830</v>
      </c>
      <c r="C95" s="23">
        <v>16.2</v>
      </c>
      <c r="D95" s="270">
        <v>90</v>
      </c>
    </row>
    <row r="96" spans="1:4" s="1" customFormat="1" x14ac:dyDescent="0.25">
      <c r="A96" s="10">
        <f t="shared" si="1"/>
        <v>42825</v>
      </c>
      <c r="B96" s="106">
        <v>7250</v>
      </c>
      <c r="C96" s="23">
        <v>14.7</v>
      </c>
      <c r="D96" s="270">
        <v>102</v>
      </c>
    </row>
    <row r="97" spans="1:4" s="1" customFormat="1" x14ac:dyDescent="0.25">
      <c r="A97" s="10">
        <f t="shared" si="1"/>
        <v>42826</v>
      </c>
      <c r="B97" s="106">
        <v>6810</v>
      </c>
      <c r="C97" s="23">
        <v>14.9</v>
      </c>
      <c r="D97" s="270">
        <v>102</v>
      </c>
    </row>
    <row r="98" spans="1:4" s="1" customFormat="1" x14ac:dyDescent="0.25">
      <c r="A98" s="10">
        <f t="shared" si="1"/>
        <v>42827</v>
      </c>
      <c r="B98" s="106">
        <v>6420</v>
      </c>
      <c r="C98" s="23">
        <v>16.3</v>
      </c>
      <c r="D98" s="270">
        <v>102</v>
      </c>
    </row>
    <row r="99" spans="1:4" s="1" customFormat="1" x14ac:dyDescent="0.25">
      <c r="A99" s="10">
        <f t="shared" si="1"/>
        <v>42828</v>
      </c>
      <c r="B99" s="106">
        <v>5930</v>
      </c>
      <c r="C99" s="23">
        <v>17</v>
      </c>
      <c r="D99" s="270">
        <v>119</v>
      </c>
    </row>
    <row r="100" spans="1:4" s="1" customFormat="1" x14ac:dyDescent="0.25">
      <c r="A100" s="10">
        <f t="shared" si="1"/>
        <v>42829</v>
      </c>
      <c r="B100" s="106">
        <v>5550</v>
      </c>
      <c r="C100" s="23">
        <v>17</v>
      </c>
      <c r="D100" s="270">
        <v>117</v>
      </c>
    </row>
    <row r="101" spans="1:4" s="1" customFormat="1" x14ac:dyDescent="0.25">
      <c r="A101" s="10">
        <f t="shared" si="1"/>
        <v>42830</v>
      </c>
      <c r="B101" s="106">
        <v>5250</v>
      </c>
      <c r="C101" s="23">
        <v>17.7</v>
      </c>
      <c r="D101" s="270">
        <v>110</v>
      </c>
    </row>
    <row r="102" spans="1:4" s="1" customFormat="1" x14ac:dyDescent="0.25">
      <c r="A102" s="10">
        <f t="shared" si="1"/>
        <v>42831</v>
      </c>
      <c r="B102" s="106">
        <v>5020</v>
      </c>
      <c r="C102" s="327" t="s">
        <v>819</v>
      </c>
      <c r="D102" s="44" t="s">
        <v>819</v>
      </c>
    </row>
    <row r="103" spans="1:4" s="1" customFormat="1" x14ac:dyDescent="0.25">
      <c r="A103" s="10">
        <f t="shared" si="1"/>
        <v>42832</v>
      </c>
      <c r="B103" s="106">
        <v>4860</v>
      </c>
      <c r="C103" s="23">
        <v>15.6</v>
      </c>
      <c r="D103" s="270">
        <v>110</v>
      </c>
    </row>
    <row r="104" spans="1:4" s="1" customFormat="1" x14ac:dyDescent="0.25">
      <c r="A104" s="10">
        <f t="shared" si="1"/>
        <v>42833</v>
      </c>
      <c r="B104" s="106">
        <v>4800</v>
      </c>
      <c r="C104" s="23">
        <v>15.2</v>
      </c>
      <c r="D104" s="270">
        <v>110</v>
      </c>
    </row>
    <row r="105" spans="1:4" s="1" customFormat="1" x14ac:dyDescent="0.25">
      <c r="A105" s="10">
        <f t="shared" si="1"/>
        <v>42834</v>
      </c>
      <c r="B105" s="106">
        <v>4830</v>
      </c>
      <c r="C105" s="23">
        <v>15</v>
      </c>
      <c r="D105" s="270">
        <v>100</v>
      </c>
    </row>
    <row r="106" spans="1:4" s="1" customFormat="1" x14ac:dyDescent="0.25">
      <c r="A106" s="10">
        <f t="shared" si="1"/>
        <v>42835</v>
      </c>
      <c r="B106" s="106">
        <v>5200</v>
      </c>
      <c r="C106" s="23">
        <v>15.3</v>
      </c>
      <c r="D106" s="270">
        <v>88</v>
      </c>
    </row>
    <row r="107" spans="1:4" s="1" customFormat="1" x14ac:dyDescent="0.25">
      <c r="A107" s="10">
        <f t="shared" si="1"/>
        <v>42836</v>
      </c>
      <c r="B107" s="106">
        <v>5820</v>
      </c>
      <c r="C107" s="23">
        <v>15.6</v>
      </c>
      <c r="D107" s="270">
        <v>80</v>
      </c>
    </row>
    <row r="108" spans="1:4" s="1" customFormat="1" x14ac:dyDescent="0.25">
      <c r="A108" s="10">
        <f t="shared" si="1"/>
        <v>42837</v>
      </c>
      <c r="B108" s="106">
        <v>6270</v>
      </c>
      <c r="C108" s="23">
        <v>16.2</v>
      </c>
      <c r="D108" s="270">
        <v>79</v>
      </c>
    </row>
    <row r="109" spans="1:4" s="1" customFormat="1" x14ac:dyDescent="0.25">
      <c r="A109" s="10">
        <f t="shared" si="1"/>
        <v>42838</v>
      </c>
      <c r="B109" s="106">
        <v>6580</v>
      </c>
      <c r="C109" s="23">
        <v>16.399999999999999</v>
      </c>
      <c r="D109" s="270">
        <v>70</v>
      </c>
    </row>
    <row r="110" spans="1:4" s="1" customFormat="1" x14ac:dyDescent="0.25">
      <c r="A110" s="10">
        <f t="shared" si="1"/>
        <v>42839</v>
      </c>
      <c r="B110" s="106">
        <v>6650</v>
      </c>
      <c r="C110" s="23">
        <v>15.7</v>
      </c>
      <c r="D110" s="270">
        <v>70</v>
      </c>
    </row>
    <row r="111" spans="1:4" s="1" customFormat="1" x14ac:dyDescent="0.25">
      <c r="A111" s="10">
        <f t="shared" si="1"/>
        <v>42840</v>
      </c>
      <c r="B111" s="106">
        <v>6570</v>
      </c>
      <c r="C111" s="23">
        <v>15.3</v>
      </c>
      <c r="D111" s="270">
        <v>66</v>
      </c>
    </row>
    <row r="112" spans="1:4" s="1" customFormat="1" x14ac:dyDescent="0.25">
      <c r="A112" s="10">
        <f t="shared" si="1"/>
        <v>42841</v>
      </c>
      <c r="B112" s="106">
        <v>6470</v>
      </c>
      <c r="C112" s="23">
        <v>15.4</v>
      </c>
      <c r="D112" s="270">
        <v>63</v>
      </c>
    </row>
    <row r="113" spans="1:4" s="1" customFormat="1" x14ac:dyDescent="0.25">
      <c r="A113" s="10">
        <f t="shared" si="1"/>
        <v>42842</v>
      </c>
      <c r="B113" s="106">
        <v>6370</v>
      </c>
      <c r="C113" s="23">
        <v>15.1</v>
      </c>
      <c r="D113" s="270">
        <v>70</v>
      </c>
    </row>
    <row r="114" spans="1:4" s="1" customFormat="1" x14ac:dyDescent="0.25">
      <c r="A114" s="10">
        <f t="shared" si="1"/>
        <v>42843</v>
      </c>
      <c r="B114" s="106">
        <v>6200</v>
      </c>
      <c r="C114" s="23">
        <v>15.5</v>
      </c>
      <c r="D114" s="270">
        <v>70</v>
      </c>
    </row>
    <row r="115" spans="1:4" s="1" customFormat="1" x14ac:dyDescent="0.25">
      <c r="A115" s="10">
        <f t="shared" si="1"/>
        <v>42844</v>
      </c>
      <c r="B115" s="106">
        <v>5970</v>
      </c>
      <c r="C115" s="23">
        <v>16.399999999999999</v>
      </c>
      <c r="D115" s="270">
        <v>70</v>
      </c>
    </row>
    <row r="116" spans="1:4" s="1" customFormat="1" x14ac:dyDescent="0.25">
      <c r="A116" s="10">
        <f t="shared" si="1"/>
        <v>42845</v>
      </c>
      <c r="B116" s="106">
        <v>5840</v>
      </c>
      <c r="C116" s="23">
        <v>17</v>
      </c>
      <c r="D116" s="270">
        <v>70</v>
      </c>
    </row>
    <row r="117" spans="1:4" s="1" customFormat="1" x14ac:dyDescent="0.25">
      <c r="A117" s="10">
        <f t="shared" si="1"/>
        <v>42846</v>
      </c>
      <c r="B117" s="106">
        <v>5730</v>
      </c>
      <c r="C117" s="23">
        <v>17.3</v>
      </c>
      <c r="D117" s="270">
        <v>70</v>
      </c>
    </row>
    <row r="118" spans="1:4" s="1" customFormat="1" x14ac:dyDescent="0.25">
      <c r="A118" s="10">
        <f t="shared" si="1"/>
        <v>42847</v>
      </c>
      <c r="B118" s="106">
        <v>5540</v>
      </c>
      <c r="C118" s="23">
        <v>17.8</v>
      </c>
      <c r="D118" s="270">
        <v>78</v>
      </c>
    </row>
    <row r="119" spans="1:4" s="1" customFormat="1" x14ac:dyDescent="0.25">
      <c r="A119" s="10">
        <f t="shared" si="1"/>
        <v>42848</v>
      </c>
      <c r="B119" s="106">
        <v>5420</v>
      </c>
      <c r="C119" s="23">
        <v>18</v>
      </c>
      <c r="D119" s="270">
        <v>80</v>
      </c>
    </row>
    <row r="120" spans="1:4" s="1" customFormat="1" x14ac:dyDescent="0.25">
      <c r="A120" s="10">
        <f t="shared" si="1"/>
        <v>42849</v>
      </c>
      <c r="B120" s="106">
        <v>5540</v>
      </c>
      <c r="C120" s="23">
        <v>18</v>
      </c>
      <c r="D120" s="270">
        <v>72</v>
      </c>
    </row>
    <row r="121" spans="1:4" s="1" customFormat="1" x14ac:dyDescent="0.25">
      <c r="A121" s="10">
        <f t="shared" si="1"/>
        <v>42850</v>
      </c>
      <c r="B121" s="106">
        <v>5800</v>
      </c>
      <c r="C121" s="23">
        <v>17.3</v>
      </c>
      <c r="D121" s="270">
        <v>60</v>
      </c>
    </row>
    <row r="122" spans="1:4" s="1" customFormat="1" x14ac:dyDescent="0.25">
      <c r="A122" s="10">
        <f t="shared" si="1"/>
        <v>42851</v>
      </c>
      <c r="B122" s="106">
        <v>5900</v>
      </c>
      <c r="C122" s="23">
        <v>17</v>
      </c>
      <c r="D122" s="270">
        <v>60</v>
      </c>
    </row>
    <row r="123" spans="1:4" s="1" customFormat="1" x14ac:dyDescent="0.25">
      <c r="A123" s="10">
        <f t="shared" si="1"/>
        <v>42852</v>
      </c>
      <c r="B123" s="106">
        <v>5880</v>
      </c>
      <c r="C123" s="23">
        <v>17.600000000000001</v>
      </c>
      <c r="D123" s="270">
        <v>60</v>
      </c>
    </row>
    <row r="124" spans="1:4" s="1" customFormat="1" x14ac:dyDescent="0.25">
      <c r="A124" s="10">
        <f t="shared" si="1"/>
        <v>42853</v>
      </c>
      <c r="B124" s="106">
        <v>5830</v>
      </c>
      <c r="C124" s="23">
        <v>17</v>
      </c>
      <c r="D124" s="270">
        <v>60</v>
      </c>
    </row>
    <row r="125" spans="1:4" s="1" customFormat="1" x14ac:dyDescent="0.25">
      <c r="A125" s="10">
        <f t="shared" si="1"/>
        <v>42854</v>
      </c>
      <c r="B125" s="106">
        <v>5810</v>
      </c>
      <c r="C125" s="23">
        <v>16.100000000000001</v>
      </c>
      <c r="D125" s="270">
        <v>60</v>
      </c>
    </row>
    <row r="126" spans="1:4" s="1" customFormat="1" x14ac:dyDescent="0.25">
      <c r="A126" s="10">
        <f t="shared" si="1"/>
        <v>42855</v>
      </c>
      <c r="B126" s="106">
        <v>5720</v>
      </c>
      <c r="C126" s="23">
        <v>17.5</v>
      </c>
      <c r="D126" s="270">
        <v>60</v>
      </c>
    </row>
    <row r="127" spans="1:4" s="1" customFormat="1" x14ac:dyDescent="0.25">
      <c r="A127" s="10">
        <f t="shared" si="1"/>
        <v>42856</v>
      </c>
      <c r="B127" s="106">
        <v>5580</v>
      </c>
      <c r="C127" s="23">
        <v>18.8</v>
      </c>
      <c r="D127" s="270">
        <v>60</v>
      </c>
    </row>
    <row r="128" spans="1:4" s="1" customFormat="1" x14ac:dyDescent="0.25">
      <c r="A128" s="10">
        <f t="shared" si="1"/>
        <v>42857</v>
      </c>
      <c r="B128" s="106">
        <v>5460</v>
      </c>
      <c r="C128" s="23">
        <v>19.8</v>
      </c>
      <c r="D128" s="270">
        <v>60</v>
      </c>
    </row>
    <row r="129" spans="1:4" s="1" customFormat="1" x14ac:dyDescent="0.25">
      <c r="A129" s="10">
        <f t="shared" si="1"/>
        <v>42858</v>
      </c>
      <c r="B129" s="106">
        <v>5280</v>
      </c>
      <c r="C129" s="23">
        <v>21.2</v>
      </c>
      <c r="D129" s="270">
        <v>66</v>
      </c>
    </row>
    <row r="130" spans="1:4" s="1" customFormat="1" x14ac:dyDescent="0.25">
      <c r="A130" s="10">
        <f t="shared" si="1"/>
        <v>42859</v>
      </c>
      <c r="B130" s="106">
        <v>4960</v>
      </c>
      <c r="C130" s="23">
        <v>22.5</v>
      </c>
      <c r="D130" s="270">
        <v>70</v>
      </c>
    </row>
    <row r="131" spans="1:4" s="1" customFormat="1" x14ac:dyDescent="0.25">
      <c r="A131" s="10">
        <f t="shared" si="1"/>
        <v>42860</v>
      </c>
      <c r="B131" s="106">
        <v>4370</v>
      </c>
      <c r="C131" s="23">
        <v>22.4</v>
      </c>
      <c r="D131" s="270">
        <v>75</v>
      </c>
    </row>
    <row r="132" spans="1:4" s="1" customFormat="1" x14ac:dyDescent="0.25">
      <c r="A132" s="10">
        <f t="shared" si="1"/>
        <v>42861</v>
      </c>
      <c r="B132" s="106">
        <v>3690</v>
      </c>
      <c r="C132" s="23">
        <v>20.6</v>
      </c>
      <c r="D132" s="270">
        <v>84</v>
      </c>
    </row>
    <row r="133" spans="1:4" s="1" customFormat="1" x14ac:dyDescent="0.25">
      <c r="A133" s="10">
        <f t="shared" si="1"/>
        <v>42862</v>
      </c>
      <c r="B133" s="106">
        <v>3080</v>
      </c>
      <c r="C133" s="23">
        <v>19.399999999999999</v>
      </c>
      <c r="D133" s="270">
        <v>97</v>
      </c>
    </row>
    <row r="134" spans="1:4" s="1" customFormat="1" x14ac:dyDescent="0.25">
      <c r="A134" s="10">
        <f t="shared" si="1"/>
        <v>42863</v>
      </c>
      <c r="B134" s="106">
        <v>2840</v>
      </c>
      <c r="C134" s="23">
        <v>19.3</v>
      </c>
      <c r="D134" s="270">
        <v>82</v>
      </c>
    </row>
    <row r="135" spans="1:4" s="1" customFormat="1" x14ac:dyDescent="0.25">
      <c r="A135" s="10">
        <f t="shared" si="1"/>
        <v>42864</v>
      </c>
      <c r="B135" s="106">
        <v>2890</v>
      </c>
      <c r="C135" s="23">
        <v>20.5</v>
      </c>
      <c r="D135" s="270">
        <v>78</v>
      </c>
    </row>
    <row r="136" spans="1:4" s="1" customFormat="1" x14ac:dyDescent="0.25">
      <c r="A136" s="10">
        <f t="shared" si="1"/>
        <v>42865</v>
      </c>
      <c r="B136" s="106">
        <v>3040</v>
      </c>
      <c r="C136" s="23">
        <v>20.7</v>
      </c>
      <c r="D136" s="270">
        <v>82</v>
      </c>
    </row>
    <row r="137" spans="1:4" s="1" customFormat="1" x14ac:dyDescent="0.25">
      <c r="A137" s="10">
        <f t="shared" ref="A137:A200" si="2">+A136+1</f>
        <v>42866</v>
      </c>
      <c r="B137" s="106">
        <v>3160</v>
      </c>
      <c r="C137" s="23">
        <v>20.100000000000001</v>
      </c>
      <c r="D137" s="270">
        <v>96</v>
      </c>
    </row>
    <row r="138" spans="1:4" s="1" customFormat="1" x14ac:dyDescent="0.25">
      <c r="A138" s="10">
        <f t="shared" si="2"/>
        <v>42867</v>
      </c>
      <c r="B138" s="106">
        <v>3080</v>
      </c>
      <c r="C138" s="23">
        <v>19.600000000000001</v>
      </c>
      <c r="D138" s="270">
        <v>80</v>
      </c>
    </row>
    <row r="139" spans="1:4" s="1" customFormat="1" x14ac:dyDescent="0.25">
      <c r="A139" s="10">
        <f t="shared" si="2"/>
        <v>42868</v>
      </c>
      <c r="B139" s="106">
        <v>2770</v>
      </c>
      <c r="C139" s="23">
        <v>18.600000000000001</v>
      </c>
      <c r="D139" s="270">
        <v>74</v>
      </c>
    </row>
    <row r="140" spans="1:4" s="1" customFormat="1" x14ac:dyDescent="0.25">
      <c r="A140" s="10">
        <f t="shared" si="2"/>
        <v>42869</v>
      </c>
      <c r="B140" s="106">
        <v>2460</v>
      </c>
      <c r="C140" s="23">
        <v>18.399999999999999</v>
      </c>
      <c r="D140" s="270">
        <v>80</v>
      </c>
    </row>
    <row r="141" spans="1:4" s="1" customFormat="1" x14ac:dyDescent="0.25">
      <c r="A141" s="10">
        <f t="shared" si="2"/>
        <v>42870</v>
      </c>
      <c r="B141" s="106">
        <v>2330</v>
      </c>
      <c r="C141" s="23">
        <v>18.399999999999999</v>
      </c>
      <c r="D141" s="270">
        <v>80</v>
      </c>
    </row>
    <row r="142" spans="1:4" s="1" customFormat="1" x14ac:dyDescent="0.25">
      <c r="A142" s="10">
        <f t="shared" si="2"/>
        <v>42871</v>
      </c>
      <c r="B142" s="106">
        <v>2380</v>
      </c>
      <c r="C142" s="23">
        <v>17.8</v>
      </c>
      <c r="D142" s="270">
        <v>70</v>
      </c>
    </row>
    <row r="143" spans="1:4" s="1" customFormat="1" x14ac:dyDescent="0.25">
      <c r="A143" s="10">
        <f t="shared" si="2"/>
        <v>42872</v>
      </c>
      <c r="B143" s="106">
        <v>2420</v>
      </c>
      <c r="C143" s="23">
        <v>17.899999999999999</v>
      </c>
      <c r="D143" s="270">
        <v>69</v>
      </c>
    </row>
    <row r="144" spans="1:4" s="1" customFormat="1" x14ac:dyDescent="0.25">
      <c r="A144" s="10">
        <f t="shared" si="2"/>
        <v>42873</v>
      </c>
      <c r="B144" s="106">
        <v>2190</v>
      </c>
      <c r="C144" s="23">
        <v>18.7</v>
      </c>
      <c r="D144" s="270">
        <v>96</v>
      </c>
    </row>
    <row r="145" spans="1:4" s="1" customFormat="1" x14ac:dyDescent="0.25">
      <c r="A145" s="10">
        <f t="shared" si="2"/>
        <v>42874</v>
      </c>
      <c r="B145" s="106">
        <v>1830</v>
      </c>
      <c r="C145" s="23">
        <v>19.8</v>
      </c>
      <c r="D145" s="270">
        <v>165</v>
      </c>
    </row>
    <row r="146" spans="1:4" s="1" customFormat="1" x14ac:dyDescent="0.25">
      <c r="A146" s="10">
        <f t="shared" si="2"/>
        <v>42875</v>
      </c>
      <c r="B146" s="106">
        <v>1540</v>
      </c>
      <c r="C146" s="23">
        <v>21.5</v>
      </c>
      <c r="D146" s="270">
        <v>262</v>
      </c>
    </row>
    <row r="147" spans="1:4" s="1" customFormat="1" x14ac:dyDescent="0.25">
      <c r="A147" s="10">
        <f t="shared" si="2"/>
        <v>42876</v>
      </c>
      <c r="B147" s="106">
        <v>1320</v>
      </c>
      <c r="C147" s="23">
        <v>23.5</v>
      </c>
      <c r="D147" s="270">
        <v>292</v>
      </c>
    </row>
    <row r="148" spans="1:4" s="1" customFormat="1" x14ac:dyDescent="0.25">
      <c r="A148" s="10">
        <f t="shared" si="2"/>
        <v>42877</v>
      </c>
      <c r="B148" s="106">
        <v>1150</v>
      </c>
      <c r="C148" s="23">
        <v>25</v>
      </c>
      <c r="D148" s="270">
        <v>347</v>
      </c>
    </row>
    <row r="149" spans="1:4" s="1" customFormat="1" x14ac:dyDescent="0.25">
      <c r="A149" s="10">
        <f t="shared" si="2"/>
        <v>42878</v>
      </c>
      <c r="B149" s="106">
        <v>1050</v>
      </c>
      <c r="C149" s="23">
        <v>26</v>
      </c>
      <c r="D149" s="270">
        <v>359</v>
      </c>
    </row>
    <row r="150" spans="1:4" s="1" customFormat="1" x14ac:dyDescent="0.25">
      <c r="A150" s="10">
        <f t="shared" si="2"/>
        <v>42879</v>
      </c>
      <c r="B150" s="106">
        <v>1010</v>
      </c>
      <c r="C150" s="23">
        <v>26.2</v>
      </c>
      <c r="D150" s="270">
        <v>377</v>
      </c>
    </row>
    <row r="151" spans="1:4" s="1" customFormat="1" x14ac:dyDescent="0.25">
      <c r="A151" s="10">
        <f t="shared" si="2"/>
        <v>42880</v>
      </c>
      <c r="B151" s="270">
        <v>952</v>
      </c>
      <c r="C151" s="23">
        <v>24.9</v>
      </c>
      <c r="D151" s="270">
        <v>374</v>
      </c>
    </row>
    <row r="152" spans="1:4" s="1" customFormat="1" x14ac:dyDescent="0.25">
      <c r="A152" s="10">
        <f t="shared" si="2"/>
        <v>42881</v>
      </c>
      <c r="B152" s="270">
        <v>837</v>
      </c>
      <c r="C152" s="23">
        <v>23.3</v>
      </c>
      <c r="D152" s="270">
        <v>465</v>
      </c>
    </row>
    <row r="153" spans="1:4" s="1" customFormat="1" x14ac:dyDescent="0.25">
      <c r="A153" s="10">
        <f t="shared" si="2"/>
        <v>42882</v>
      </c>
      <c r="B153" s="270">
        <v>726</v>
      </c>
      <c r="C153" s="23">
        <v>22.5</v>
      </c>
      <c r="D153" s="270">
        <v>572</v>
      </c>
    </row>
    <row r="154" spans="1:4" s="1" customFormat="1" x14ac:dyDescent="0.25">
      <c r="A154" s="10">
        <f t="shared" si="2"/>
        <v>42883</v>
      </c>
      <c r="B154" s="270">
        <v>626</v>
      </c>
      <c r="C154" s="23">
        <v>22.8</v>
      </c>
      <c r="D154" s="270">
        <v>630</v>
      </c>
    </row>
    <row r="155" spans="1:4" s="1" customFormat="1" x14ac:dyDescent="0.25">
      <c r="A155" s="10">
        <f t="shared" si="2"/>
        <v>42884</v>
      </c>
      <c r="B155" s="270">
        <v>576</v>
      </c>
      <c r="C155" s="23">
        <v>23.4</v>
      </c>
      <c r="D155" s="270">
        <v>655</v>
      </c>
    </row>
    <row r="156" spans="1:4" s="1" customFormat="1" x14ac:dyDescent="0.25">
      <c r="A156" s="10">
        <f t="shared" si="2"/>
        <v>42885</v>
      </c>
      <c r="B156" s="270">
        <v>818</v>
      </c>
      <c r="C156" s="23">
        <v>23.7</v>
      </c>
      <c r="D156" s="270">
        <v>324</v>
      </c>
    </row>
    <row r="157" spans="1:4" s="1" customFormat="1" x14ac:dyDescent="0.25">
      <c r="A157" s="10">
        <f t="shared" si="2"/>
        <v>42886</v>
      </c>
      <c r="B157" s="106">
        <v>1320</v>
      </c>
      <c r="C157" s="23">
        <v>23</v>
      </c>
      <c r="D157" s="270">
        <v>126</v>
      </c>
    </row>
    <row r="158" spans="1:4" s="1" customFormat="1" x14ac:dyDescent="0.25">
      <c r="A158" s="10">
        <f t="shared" si="2"/>
        <v>42887</v>
      </c>
      <c r="B158" s="106">
        <v>1990</v>
      </c>
      <c r="C158" s="23">
        <v>22.2</v>
      </c>
      <c r="D158" s="270">
        <v>72</v>
      </c>
    </row>
    <row r="159" spans="1:4" s="1" customFormat="1" x14ac:dyDescent="0.25">
      <c r="A159" s="10">
        <f t="shared" si="2"/>
        <v>42888</v>
      </c>
      <c r="B159" s="106">
        <v>2800</v>
      </c>
      <c r="C159" s="23">
        <v>21.7</v>
      </c>
      <c r="D159" s="270">
        <v>71</v>
      </c>
    </row>
    <row r="160" spans="1:4" s="1" customFormat="1" x14ac:dyDescent="0.25">
      <c r="A160" s="10">
        <f t="shared" si="2"/>
        <v>42889</v>
      </c>
      <c r="B160" s="106">
        <v>3550</v>
      </c>
      <c r="C160" s="23">
        <v>21.9</v>
      </c>
      <c r="D160" s="270">
        <v>96</v>
      </c>
    </row>
    <row r="161" spans="1:4" s="1" customFormat="1" x14ac:dyDescent="0.25">
      <c r="A161" s="10">
        <f t="shared" si="2"/>
        <v>42890</v>
      </c>
      <c r="B161" s="106">
        <v>4040</v>
      </c>
      <c r="C161" s="23">
        <v>21.7</v>
      </c>
      <c r="D161" s="44" t="s">
        <v>819</v>
      </c>
    </row>
    <row r="162" spans="1:4" s="1" customFormat="1" x14ac:dyDescent="0.25">
      <c r="A162" s="10">
        <f t="shared" si="2"/>
        <v>42891</v>
      </c>
      <c r="B162" s="106">
        <v>4340</v>
      </c>
      <c r="C162" s="23">
        <v>21.2</v>
      </c>
      <c r="D162" s="44" t="s">
        <v>819</v>
      </c>
    </row>
    <row r="163" spans="1:4" s="1" customFormat="1" x14ac:dyDescent="0.25">
      <c r="A163" s="10">
        <f t="shared" si="2"/>
        <v>42892</v>
      </c>
      <c r="B163" s="106">
        <v>4570</v>
      </c>
      <c r="C163" s="23">
        <v>21.4</v>
      </c>
      <c r="D163" s="44" t="s">
        <v>819</v>
      </c>
    </row>
    <row r="164" spans="1:4" s="1" customFormat="1" x14ac:dyDescent="0.25">
      <c r="A164" s="10">
        <f t="shared" si="2"/>
        <v>42893</v>
      </c>
      <c r="B164" s="106">
        <v>4750</v>
      </c>
      <c r="C164" s="23">
        <v>21.3</v>
      </c>
      <c r="D164" s="44" t="s">
        <v>819</v>
      </c>
    </row>
    <row r="165" spans="1:4" s="1" customFormat="1" x14ac:dyDescent="0.25">
      <c r="A165" s="10">
        <f t="shared" si="2"/>
        <v>42894</v>
      </c>
      <c r="B165" s="106">
        <v>4830</v>
      </c>
      <c r="C165" s="23">
        <v>20.100000000000001</v>
      </c>
      <c r="D165" s="44" t="s">
        <v>819</v>
      </c>
    </row>
    <row r="166" spans="1:4" s="1" customFormat="1" x14ac:dyDescent="0.25">
      <c r="A166" s="10">
        <f t="shared" si="2"/>
        <v>42895</v>
      </c>
      <c r="B166" s="106">
        <v>4750</v>
      </c>
      <c r="C166" s="23">
        <v>19.399999999999999</v>
      </c>
      <c r="D166" s="44" t="s">
        <v>819</v>
      </c>
    </row>
    <row r="167" spans="1:4" s="1" customFormat="1" x14ac:dyDescent="0.25">
      <c r="A167" s="10">
        <f t="shared" si="2"/>
        <v>42896</v>
      </c>
      <c r="B167" s="106">
        <v>4700</v>
      </c>
      <c r="C167" s="23">
        <v>19.600000000000001</v>
      </c>
      <c r="D167" s="44" t="s">
        <v>819</v>
      </c>
    </row>
    <row r="168" spans="1:4" s="1" customFormat="1" x14ac:dyDescent="0.25">
      <c r="A168" s="10">
        <f t="shared" si="2"/>
        <v>42897</v>
      </c>
      <c r="B168" s="106">
        <v>4630</v>
      </c>
      <c r="C168" s="23">
        <v>19.3</v>
      </c>
      <c r="D168" s="44" t="s">
        <v>819</v>
      </c>
    </row>
    <row r="169" spans="1:4" s="1" customFormat="1" x14ac:dyDescent="0.25">
      <c r="A169" s="10">
        <f t="shared" si="2"/>
        <v>42898</v>
      </c>
      <c r="B169" s="106">
        <v>4550</v>
      </c>
      <c r="C169" s="23">
        <v>18.600000000000001</v>
      </c>
      <c r="D169" s="44" t="s">
        <v>819</v>
      </c>
    </row>
    <row r="170" spans="1:4" s="1" customFormat="1" x14ac:dyDescent="0.25">
      <c r="A170" s="10">
        <f t="shared" si="2"/>
        <v>42899</v>
      </c>
      <c r="B170" s="106">
        <v>4660</v>
      </c>
      <c r="C170" s="23">
        <v>19.100000000000001</v>
      </c>
      <c r="D170" s="44" t="s">
        <v>819</v>
      </c>
    </row>
    <row r="171" spans="1:4" s="1" customFormat="1" x14ac:dyDescent="0.25">
      <c r="A171" s="10">
        <f t="shared" si="2"/>
        <v>42900</v>
      </c>
      <c r="B171" s="106">
        <v>4850</v>
      </c>
      <c r="C171" s="23">
        <v>20.100000000000001</v>
      </c>
      <c r="D171" s="44" t="s">
        <v>819</v>
      </c>
    </row>
    <row r="172" spans="1:4" s="1" customFormat="1" x14ac:dyDescent="0.25">
      <c r="A172" s="10">
        <f t="shared" si="2"/>
        <v>42901</v>
      </c>
      <c r="B172" s="106">
        <v>5000</v>
      </c>
      <c r="C172" s="23">
        <v>21</v>
      </c>
      <c r="D172" s="44" t="s">
        <v>819</v>
      </c>
    </row>
    <row r="173" spans="1:4" s="1" customFormat="1" x14ac:dyDescent="0.25">
      <c r="A173" s="10">
        <f t="shared" si="2"/>
        <v>42902</v>
      </c>
      <c r="B173" s="106">
        <v>5080</v>
      </c>
      <c r="C173" s="23">
        <v>21.9</v>
      </c>
      <c r="D173" s="44" t="s">
        <v>819</v>
      </c>
    </row>
    <row r="174" spans="1:4" s="1" customFormat="1" x14ac:dyDescent="0.25">
      <c r="A174" s="10">
        <f t="shared" si="2"/>
        <v>42903</v>
      </c>
      <c r="B174" s="106">
        <v>5070</v>
      </c>
      <c r="C174" s="23">
        <v>23.2</v>
      </c>
      <c r="D174" s="44" t="s">
        <v>819</v>
      </c>
    </row>
    <row r="175" spans="1:4" s="1" customFormat="1" x14ac:dyDescent="0.25">
      <c r="A175" s="10">
        <f t="shared" si="2"/>
        <v>42904</v>
      </c>
      <c r="B175" s="106">
        <v>4950</v>
      </c>
      <c r="C175" s="23">
        <v>24.3</v>
      </c>
      <c r="D175" s="44" t="s">
        <v>819</v>
      </c>
    </row>
    <row r="176" spans="1:4" s="1" customFormat="1" x14ac:dyDescent="0.25">
      <c r="A176" s="10">
        <f t="shared" si="2"/>
        <v>42905</v>
      </c>
      <c r="B176" s="106">
        <v>4820</v>
      </c>
      <c r="C176" s="23">
        <v>25.4</v>
      </c>
      <c r="D176" s="44" t="s">
        <v>819</v>
      </c>
    </row>
    <row r="177" spans="1:4" s="1" customFormat="1" x14ac:dyDescent="0.25">
      <c r="A177" s="10">
        <f t="shared" si="2"/>
        <v>42906</v>
      </c>
      <c r="B177" s="106">
        <v>4740</v>
      </c>
      <c r="C177" s="23">
        <v>26</v>
      </c>
      <c r="D177" s="44" t="s">
        <v>819</v>
      </c>
    </row>
    <row r="178" spans="1:4" s="1" customFormat="1" x14ac:dyDescent="0.25">
      <c r="A178" s="10">
        <f t="shared" si="2"/>
        <v>42907</v>
      </c>
      <c r="B178" s="106">
        <v>4810</v>
      </c>
      <c r="C178" s="23">
        <v>26</v>
      </c>
      <c r="D178" s="44" t="s">
        <v>819</v>
      </c>
    </row>
    <row r="179" spans="1:4" s="1" customFormat="1" x14ac:dyDescent="0.25">
      <c r="A179" s="10">
        <f t="shared" si="2"/>
        <v>42908</v>
      </c>
      <c r="B179" s="106">
        <v>4970</v>
      </c>
      <c r="C179" s="23">
        <v>26.2</v>
      </c>
      <c r="D179" s="44" t="s">
        <v>819</v>
      </c>
    </row>
    <row r="180" spans="1:4" s="1" customFormat="1" x14ac:dyDescent="0.25">
      <c r="A180" s="10">
        <f t="shared" si="2"/>
        <v>42909</v>
      </c>
      <c r="B180" s="106">
        <v>5250</v>
      </c>
      <c r="C180" s="23">
        <v>26</v>
      </c>
      <c r="D180" s="44" t="s">
        <v>819</v>
      </c>
    </row>
    <row r="181" spans="1:4" s="1" customFormat="1" x14ac:dyDescent="0.25">
      <c r="A181" s="10">
        <f t="shared" si="2"/>
        <v>42910</v>
      </c>
      <c r="B181" s="106">
        <v>5550</v>
      </c>
      <c r="C181" s="23">
        <v>25.2</v>
      </c>
      <c r="D181" s="44" t="s">
        <v>819</v>
      </c>
    </row>
    <row r="182" spans="1:4" s="1" customFormat="1" x14ac:dyDescent="0.25">
      <c r="A182" s="10">
        <f t="shared" si="2"/>
        <v>42911</v>
      </c>
      <c r="B182" s="106">
        <v>5860</v>
      </c>
      <c r="C182" s="23">
        <v>24.6</v>
      </c>
      <c r="D182" s="44" t="s">
        <v>819</v>
      </c>
    </row>
    <row r="183" spans="1:4" s="1" customFormat="1" x14ac:dyDescent="0.25">
      <c r="A183" s="10">
        <f t="shared" si="2"/>
        <v>42912</v>
      </c>
      <c r="B183" s="106">
        <v>6310</v>
      </c>
      <c r="C183" s="23">
        <v>24</v>
      </c>
      <c r="D183" s="44" t="s">
        <v>819</v>
      </c>
    </row>
    <row r="184" spans="1:4" s="1" customFormat="1" x14ac:dyDescent="0.25">
      <c r="A184" s="10">
        <f t="shared" si="2"/>
        <v>42913</v>
      </c>
      <c r="B184" s="106">
        <v>6860</v>
      </c>
      <c r="C184" s="23">
        <v>23.3</v>
      </c>
      <c r="D184" s="44" t="s">
        <v>819</v>
      </c>
    </row>
    <row r="185" spans="1:4" s="1" customFormat="1" x14ac:dyDescent="0.25">
      <c r="A185" s="10">
        <f t="shared" si="2"/>
        <v>42914</v>
      </c>
      <c r="B185" s="106">
        <v>7170</v>
      </c>
      <c r="C185" s="23">
        <v>23</v>
      </c>
      <c r="D185" s="44" t="s">
        <v>819</v>
      </c>
    </row>
    <row r="186" spans="1:4" s="1" customFormat="1" x14ac:dyDescent="0.25">
      <c r="A186" s="10">
        <f t="shared" si="2"/>
        <v>42915</v>
      </c>
      <c r="B186" s="106">
        <v>6800</v>
      </c>
      <c r="C186" s="23">
        <v>23.3</v>
      </c>
      <c r="D186" s="44" t="s">
        <v>819</v>
      </c>
    </row>
    <row r="187" spans="1:4" s="1" customFormat="1" x14ac:dyDescent="0.25">
      <c r="A187" s="10">
        <f t="shared" si="2"/>
        <v>42916</v>
      </c>
      <c r="B187" s="106">
        <v>5760</v>
      </c>
      <c r="C187" s="23">
        <v>23.6</v>
      </c>
      <c r="D187" s="44" t="s">
        <v>819</v>
      </c>
    </row>
    <row r="188" spans="1:4" s="1" customFormat="1" x14ac:dyDescent="0.25">
      <c r="A188" s="10">
        <f t="shared" si="2"/>
        <v>42917</v>
      </c>
      <c r="B188" s="106">
        <v>4750</v>
      </c>
      <c r="C188" s="23">
        <v>23.8</v>
      </c>
      <c r="D188" s="44" t="s">
        <v>819</v>
      </c>
    </row>
    <row r="189" spans="1:4" s="1" customFormat="1" x14ac:dyDescent="0.25">
      <c r="A189" s="10">
        <f t="shared" si="2"/>
        <v>42918</v>
      </c>
      <c r="B189" s="106">
        <v>3900</v>
      </c>
      <c r="C189" s="23">
        <v>24.1</v>
      </c>
      <c r="D189" s="44" t="s">
        <v>819</v>
      </c>
    </row>
    <row r="190" spans="1:4" s="1" customFormat="1" x14ac:dyDescent="0.25">
      <c r="A190" s="10">
        <f t="shared" si="2"/>
        <v>42919</v>
      </c>
      <c r="B190" s="106">
        <v>2690</v>
      </c>
      <c r="C190" s="23">
        <v>24.9</v>
      </c>
      <c r="D190" s="270">
        <v>95</v>
      </c>
    </row>
    <row r="191" spans="1:4" s="1" customFormat="1" x14ac:dyDescent="0.25">
      <c r="A191" s="10">
        <f t="shared" si="2"/>
        <v>42920</v>
      </c>
      <c r="B191" s="106">
        <v>1910</v>
      </c>
      <c r="C191" s="23">
        <v>25.6</v>
      </c>
      <c r="D191" s="270">
        <v>114</v>
      </c>
    </row>
    <row r="192" spans="1:4" s="1" customFormat="1" x14ac:dyDescent="0.25">
      <c r="A192" s="10">
        <f t="shared" si="2"/>
        <v>42921</v>
      </c>
      <c r="B192" s="106">
        <v>1620</v>
      </c>
      <c r="C192" s="23">
        <v>26.2</v>
      </c>
      <c r="D192" s="270">
        <v>158</v>
      </c>
    </row>
    <row r="193" spans="1:4" s="1" customFormat="1" x14ac:dyDescent="0.25">
      <c r="A193" s="10">
        <f t="shared" si="2"/>
        <v>42922</v>
      </c>
      <c r="B193" s="106">
        <v>1380</v>
      </c>
      <c r="C193" s="23">
        <v>26.7</v>
      </c>
      <c r="D193" s="270">
        <v>167</v>
      </c>
    </row>
    <row r="194" spans="1:4" s="1" customFormat="1" x14ac:dyDescent="0.25">
      <c r="A194" s="10">
        <f t="shared" si="2"/>
        <v>42923</v>
      </c>
      <c r="B194" s="106">
        <v>1280</v>
      </c>
      <c r="C194" s="23">
        <v>27</v>
      </c>
      <c r="D194" s="270">
        <v>153</v>
      </c>
    </row>
    <row r="195" spans="1:4" s="1" customFormat="1" x14ac:dyDescent="0.25">
      <c r="A195" s="10">
        <f t="shared" si="2"/>
        <v>42924</v>
      </c>
      <c r="B195" s="106">
        <v>1260</v>
      </c>
      <c r="C195" s="23">
        <v>27.2</v>
      </c>
      <c r="D195" s="270">
        <v>148</v>
      </c>
    </row>
    <row r="196" spans="1:4" s="1" customFormat="1" x14ac:dyDescent="0.25">
      <c r="A196" s="10">
        <f t="shared" si="2"/>
        <v>42925</v>
      </c>
      <c r="B196" s="106">
        <v>1220</v>
      </c>
      <c r="C196" s="23">
        <v>27.2</v>
      </c>
      <c r="D196" s="270">
        <v>147</v>
      </c>
    </row>
    <row r="197" spans="1:4" s="1" customFormat="1" x14ac:dyDescent="0.25">
      <c r="A197" s="10">
        <f t="shared" si="2"/>
        <v>42926</v>
      </c>
      <c r="B197" s="106">
        <v>1140</v>
      </c>
      <c r="C197" s="23">
        <v>27.6</v>
      </c>
      <c r="D197" s="270">
        <v>166</v>
      </c>
    </row>
    <row r="198" spans="1:4" s="1" customFormat="1" x14ac:dyDescent="0.25">
      <c r="A198" s="10">
        <f t="shared" si="2"/>
        <v>42927</v>
      </c>
      <c r="B198" s="270">
        <v>983</v>
      </c>
      <c r="C198" s="23">
        <v>28</v>
      </c>
      <c r="D198" s="270">
        <v>239</v>
      </c>
    </row>
    <row r="199" spans="1:4" s="1" customFormat="1" x14ac:dyDescent="0.25">
      <c r="A199" s="10">
        <f t="shared" si="2"/>
        <v>42928</v>
      </c>
      <c r="B199" s="270">
        <v>971</v>
      </c>
      <c r="C199" s="23">
        <v>28</v>
      </c>
      <c r="D199" s="270">
        <v>203</v>
      </c>
    </row>
    <row r="200" spans="1:4" s="1" customFormat="1" x14ac:dyDescent="0.25">
      <c r="A200" s="10">
        <f t="shared" si="2"/>
        <v>42929</v>
      </c>
      <c r="B200" s="106">
        <v>1060</v>
      </c>
      <c r="C200" s="23">
        <v>27.5</v>
      </c>
      <c r="D200" s="270">
        <v>150</v>
      </c>
    </row>
    <row r="201" spans="1:4" s="1" customFormat="1" x14ac:dyDescent="0.25">
      <c r="A201" s="10">
        <f t="shared" ref="A201:A218" si="3">+A200+1</f>
        <v>42930</v>
      </c>
      <c r="B201" s="106">
        <v>1080</v>
      </c>
      <c r="C201" s="23">
        <v>27.2</v>
      </c>
      <c r="D201" s="270">
        <v>139</v>
      </c>
    </row>
    <row r="202" spans="1:4" s="1" customFormat="1" x14ac:dyDescent="0.25">
      <c r="A202" s="10">
        <f t="shared" si="3"/>
        <v>42931</v>
      </c>
      <c r="B202" s="270">
        <v>994</v>
      </c>
      <c r="C202" s="23">
        <v>27.1</v>
      </c>
      <c r="D202" s="270">
        <v>193</v>
      </c>
    </row>
    <row r="203" spans="1:4" s="1" customFormat="1" x14ac:dyDescent="0.25">
      <c r="A203" s="10">
        <f t="shared" si="3"/>
        <v>42932</v>
      </c>
      <c r="B203" s="270">
        <v>818</v>
      </c>
      <c r="C203" s="23">
        <v>27.2</v>
      </c>
      <c r="D203" s="270">
        <v>280</v>
      </c>
    </row>
    <row r="204" spans="1:4" s="1" customFormat="1" x14ac:dyDescent="0.25">
      <c r="A204" s="10">
        <f t="shared" si="3"/>
        <v>42933</v>
      </c>
      <c r="B204" s="270">
        <v>634</v>
      </c>
      <c r="C204" s="23">
        <v>27.7</v>
      </c>
      <c r="D204" s="270">
        <v>384</v>
      </c>
    </row>
    <row r="205" spans="1:4" s="1" customFormat="1" x14ac:dyDescent="0.25">
      <c r="A205" s="10">
        <f t="shared" si="3"/>
        <v>42934</v>
      </c>
      <c r="B205" s="270">
        <v>520</v>
      </c>
      <c r="C205" s="23">
        <v>27.5</v>
      </c>
      <c r="D205" s="270">
        <v>498</v>
      </c>
    </row>
    <row r="206" spans="1:4" s="1" customFormat="1" x14ac:dyDescent="0.25">
      <c r="A206" s="10">
        <f t="shared" si="3"/>
        <v>42935</v>
      </c>
      <c r="B206" s="270">
        <v>431</v>
      </c>
      <c r="C206" s="23">
        <v>27</v>
      </c>
      <c r="D206" s="270">
        <v>632</v>
      </c>
    </row>
    <row r="207" spans="1:4" s="1" customFormat="1" x14ac:dyDescent="0.25">
      <c r="A207" s="10">
        <f t="shared" si="3"/>
        <v>42936</v>
      </c>
      <c r="B207" s="270">
        <v>356</v>
      </c>
      <c r="C207" s="23">
        <v>26.5</v>
      </c>
      <c r="D207" s="270">
        <v>794</v>
      </c>
    </row>
    <row r="208" spans="1:4" s="1" customFormat="1" x14ac:dyDescent="0.25">
      <c r="A208" s="10">
        <f t="shared" si="3"/>
        <v>42937</v>
      </c>
      <c r="B208" s="270">
        <v>298</v>
      </c>
      <c r="C208" s="23">
        <v>26.6</v>
      </c>
      <c r="D208" s="106">
        <v>1050</v>
      </c>
    </row>
    <row r="209" spans="1:4" s="1" customFormat="1" x14ac:dyDescent="0.25">
      <c r="A209" s="10">
        <f t="shared" si="3"/>
        <v>42938</v>
      </c>
      <c r="B209" s="270">
        <v>269</v>
      </c>
      <c r="C209" s="23">
        <v>26.8</v>
      </c>
      <c r="D209" s="106">
        <v>1230</v>
      </c>
    </row>
    <row r="210" spans="1:4" s="1" customFormat="1" x14ac:dyDescent="0.25">
      <c r="A210" s="10">
        <f t="shared" si="3"/>
        <v>42939</v>
      </c>
      <c r="B210" s="270">
        <v>258</v>
      </c>
      <c r="C210" s="23">
        <v>27.5</v>
      </c>
      <c r="D210" s="106">
        <v>1250</v>
      </c>
    </row>
    <row r="211" spans="1:4" s="1" customFormat="1" x14ac:dyDescent="0.25">
      <c r="A211" s="10">
        <f t="shared" si="3"/>
        <v>42940</v>
      </c>
      <c r="B211" s="270">
        <v>265</v>
      </c>
      <c r="C211" s="23">
        <v>27.9</v>
      </c>
      <c r="D211" s="106">
        <v>1060</v>
      </c>
    </row>
    <row r="212" spans="1:4" s="1" customFormat="1" x14ac:dyDescent="0.25">
      <c r="A212" s="10">
        <f t="shared" si="3"/>
        <v>42941</v>
      </c>
      <c r="B212" s="270">
        <v>282</v>
      </c>
      <c r="C212" s="23">
        <v>27.2</v>
      </c>
      <c r="D212" s="270">
        <v>891</v>
      </c>
    </row>
    <row r="213" spans="1:4" s="1" customFormat="1" x14ac:dyDescent="0.25">
      <c r="A213" s="10">
        <f t="shared" si="3"/>
        <v>42942</v>
      </c>
      <c r="B213" s="270">
        <v>257</v>
      </c>
      <c r="C213" s="23">
        <v>27</v>
      </c>
      <c r="D213" s="270">
        <v>916</v>
      </c>
    </row>
    <row r="214" spans="1:4" s="1" customFormat="1" x14ac:dyDescent="0.25">
      <c r="A214" s="10">
        <f t="shared" si="3"/>
        <v>42943</v>
      </c>
      <c r="B214" s="270">
        <v>246</v>
      </c>
      <c r="C214" s="23">
        <v>27.2</v>
      </c>
      <c r="D214" s="106">
        <v>1060</v>
      </c>
    </row>
    <row r="215" spans="1:4" s="1" customFormat="1" x14ac:dyDescent="0.25">
      <c r="A215" s="10">
        <f t="shared" si="3"/>
        <v>42944</v>
      </c>
      <c r="B215" s="270">
        <v>236</v>
      </c>
      <c r="C215" s="23">
        <v>27.8</v>
      </c>
      <c r="D215" s="106">
        <v>1250</v>
      </c>
    </row>
    <row r="216" spans="1:4" s="1" customFormat="1" x14ac:dyDescent="0.25">
      <c r="A216" s="10">
        <f t="shared" si="3"/>
        <v>42945</v>
      </c>
      <c r="B216" s="270">
        <v>235</v>
      </c>
      <c r="C216" s="23">
        <v>27.6</v>
      </c>
      <c r="D216" s="106">
        <v>1160</v>
      </c>
    </row>
    <row r="217" spans="1:4" s="1" customFormat="1" x14ac:dyDescent="0.25">
      <c r="A217" s="10">
        <f t="shared" si="3"/>
        <v>42946</v>
      </c>
      <c r="B217" s="270">
        <v>247</v>
      </c>
      <c r="C217" s="23">
        <v>27.4</v>
      </c>
      <c r="D217" s="106">
        <v>1030</v>
      </c>
    </row>
    <row r="218" spans="1:4" s="1" customFormat="1" x14ac:dyDescent="0.25">
      <c r="A218" s="10">
        <f t="shared" si="3"/>
        <v>42947</v>
      </c>
      <c r="B218" s="270">
        <v>286</v>
      </c>
      <c r="C218" s="23">
        <v>27.3</v>
      </c>
      <c r="D218" s="270">
        <v>919</v>
      </c>
    </row>
    <row r="219" spans="1:4" s="1" customFormat="1" x14ac:dyDescent="0.25">
      <c r="A219" s="10">
        <v>42948</v>
      </c>
      <c r="B219" s="270">
        <v>307</v>
      </c>
      <c r="C219" s="23">
        <v>27.7</v>
      </c>
      <c r="D219" s="270">
        <v>866</v>
      </c>
    </row>
    <row r="220" spans="1:4" s="1" customFormat="1" x14ac:dyDescent="0.25">
      <c r="A220" s="10">
        <v>42949</v>
      </c>
      <c r="B220" s="270">
        <v>330</v>
      </c>
      <c r="C220" s="23">
        <v>28.9</v>
      </c>
      <c r="D220" s="270">
        <v>851</v>
      </c>
    </row>
    <row r="221" spans="1:4" s="1" customFormat="1" x14ac:dyDescent="0.25">
      <c r="A221" s="10">
        <v>42950</v>
      </c>
      <c r="B221" s="270">
        <v>301</v>
      </c>
      <c r="C221" s="23">
        <v>29</v>
      </c>
      <c r="D221" s="270">
        <v>940</v>
      </c>
    </row>
    <row r="222" spans="1:4" s="1" customFormat="1" x14ac:dyDescent="0.25">
      <c r="A222" s="10">
        <v>42951</v>
      </c>
      <c r="B222" s="270">
        <v>287</v>
      </c>
      <c r="C222" s="23">
        <v>27.3</v>
      </c>
      <c r="D222" s="106">
        <v>1030</v>
      </c>
    </row>
    <row r="223" spans="1:4" s="1" customFormat="1" x14ac:dyDescent="0.25">
      <c r="A223" s="10">
        <v>42952</v>
      </c>
      <c r="B223" s="270">
        <v>277</v>
      </c>
      <c r="C223" s="23">
        <v>26.7</v>
      </c>
      <c r="D223" s="106">
        <v>1000</v>
      </c>
    </row>
    <row r="224" spans="1:4" s="1" customFormat="1" x14ac:dyDescent="0.25">
      <c r="A224" s="10">
        <v>42953</v>
      </c>
      <c r="B224" s="270">
        <v>275</v>
      </c>
      <c r="C224" s="23">
        <v>27</v>
      </c>
      <c r="D224" s="270">
        <v>952</v>
      </c>
    </row>
    <row r="225" spans="1:4" s="1" customFormat="1" x14ac:dyDescent="0.25">
      <c r="A225" s="10">
        <v>42954</v>
      </c>
      <c r="B225" s="270">
        <v>252</v>
      </c>
      <c r="C225" s="23">
        <v>26.6</v>
      </c>
      <c r="D225" s="270">
        <v>904</v>
      </c>
    </row>
    <row r="226" spans="1:4" s="1" customFormat="1" x14ac:dyDescent="0.25">
      <c r="A226" s="10">
        <v>42955</v>
      </c>
      <c r="B226" s="270">
        <v>251</v>
      </c>
      <c r="C226" s="23">
        <v>26.5</v>
      </c>
      <c r="D226" s="270">
        <v>754</v>
      </c>
    </row>
    <row r="227" spans="1:4" s="1" customFormat="1" x14ac:dyDescent="0.25">
      <c r="A227" s="10">
        <v>42956</v>
      </c>
      <c r="B227" s="270">
        <v>251</v>
      </c>
      <c r="C227" s="23">
        <v>26.6</v>
      </c>
      <c r="D227" s="270">
        <v>781</v>
      </c>
    </row>
    <row r="228" spans="1:4" s="1" customFormat="1" x14ac:dyDescent="0.25">
      <c r="A228" s="10">
        <v>42957</v>
      </c>
      <c r="B228" s="270">
        <v>273</v>
      </c>
      <c r="C228" s="23">
        <v>26.7</v>
      </c>
      <c r="D228" s="270">
        <v>771</v>
      </c>
    </row>
    <row r="229" spans="1:4" s="1" customFormat="1" x14ac:dyDescent="0.25">
      <c r="A229" s="10">
        <v>42958</v>
      </c>
      <c r="B229" s="270">
        <v>304</v>
      </c>
      <c r="C229" s="23">
        <v>26.9</v>
      </c>
      <c r="D229" s="270">
        <v>859</v>
      </c>
    </row>
    <row r="230" spans="1:4" s="1" customFormat="1" x14ac:dyDescent="0.25">
      <c r="A230" s="10">
        <v>42959</v>
      </c>
      <c r="B230" s="270">
        <v>285</v>
      </c>
      <c r="C230" s="23">
        <v>27.2</v>
      </c>
      <c r="D230" s="270">
        <v>834</v>
      </c>
    </row>
    <row r="231" spans="1:4" s="1" customFormat="1" x14ac:dyDescent="0.25">
      <c r="A231" s="10">
        <v>42960</v>
      </c>
      <c r="B231" s="270">
        <v>255</v>
      </c>
      <c r="C231" s="23">
        <v>26.8</v>
      </c>
      <c r="D231" s="270">
        <v>751</v>
      </c>
    </row>
    <row r="232" spans="1:4" s="1" customFormat="1" x14ac:dyDescent="0.25">
      <c r="A232" s="10">
        <v>42961</v>
      </c>
      <c r="B232" s="270">
        <v>272</v>
      </c>
      <c r="C232" s="23">
        <v>26.7</v>
      </c>
      <c r="D232" s="270">
        <v>687</v>
      </c>
    </row>
    <row r="233" spans="1:4" s="1" customFormat="1" x14ac:dyDescent="0.25">
      <c r="A233" s="10">
        <v>42962</v>
      </c>
      <c r="B233" s="270">
        <v>300</v>
      </c>
      <c r="C233" s="23">
        <v>25.8</v>
      </c>
      <c r="D233" s="270">
        <v>601</v>
      </c>
    </row>
    <row r="234" spans="1:4" s="1" customFormat="1" x14ac:dyDescent="0.25">
      <c r="A234" s="10">
        <v>42963</v>
      </c>
      <c r="B234" s="270">
        <v>303</v>
      </c>
      <c r="C234" s="23">
        <v>25.4</v>
      </c>
      <c r="D234" s="270">
        <v>576</v>
      </c>
    </row>
    <row r="235" spans="1:4" s="1" customFormat="1" x14ac:dyDescent="0.25">
      <c r="A235" s="10">
        <v>42964</v>
      </c>
      <c r="B235" s="270">
        <v>287</v>
      </c>
      <c r="C235" s="23">
        <v>25.9</v>
      </c>
      <c r="D235" s="270">
        <v>605</v>
      </c>
    </row>
    <row r="236" spans="1:4" s="1" customFormat="1" x14ac:dyDescent="0.25">
      <c r="A236" s="10">
        <v>42965</v>
      </c>
      <c r="B236" s="270">
        <v>269</v>
      </c>
      <c r="C236" s="23">
        <v>26.5</v>
      </c>
      <c r="D236" s="270">
        <v>657</v>
      </c>
    </row>
    <row r="237" spans="1:4" s="1" customFormat="1" x14ac:dyDescent="0.25">
      <c r="A237" s="10">
        <v>42966</v>
      </c>
      <c r="B237" s="270">
        <v>257</v>
      </c>
      <c r="C237" s="23">
        <v>26.9</v>
      </c>
      <c r="D237" s="270">
        <v>732</v>
      </c>
    </row>
    <row r="238" spans="1:4" s="1" customFormat="1" x14ac:dyDescent="0.25">
      <c r="A238" s="10">
        <v>42967</v>
      </c>
      <c r="B238" s="270">
        <v>264</v>
      </c>
      <c r="C238" s="23">
        <v>26.5</v>
      </c>
      <c r="D238" s="270">
        <v>678</v>
      </c>
    </row>
    <row r="239" spans="1:4" s="1" customFormat="1" x14ac:dyDescent="0.25">
      <c r="A239" s="10">
        <v>42968</v>
      </c>
      <c r="B239" s="270">
        <v>265</v>
      </c>
      <c r="C239" s="23">
        <v>25.8</v>
      </c>
      <c r="D239" s="270">
        <v>582</v>
      </c>
    </row>
    <row r="240" spans="1:4" s="1" customFormat="1" x14ac:dyDescent="0.25">
      <c r="A240" s="10">
        <v>42969</v>
      </c>
      <c r="B240" s="270">
        <v>273</v>
      </c>
      <c r="C240" s="23">
        <v>25.6</v>
      </c>
      <c r="D240" s="270">
        <v>553</v>
      </c>
    </row>
    <row r="241" spans="1:4" s="1" customFormat="1" x14ac:dyDescent="0.25">
      <c r="A241" s="10">
        <v>42970</v>
      </c>
      <c r="B241" s="270">
        <v>280</v>
      </c>
      <c r="C241" s="23">
        <v>26.1</v>
      </c>
      <c r="D241" s="270">
        <v>531</v>
      </c>
    </row>
    <row r="242" spans="1:4" s="1" customFormat="1" x14ac:dyDescent="0.25">
      <c r="A242" s="10">
        <v>42971</v>
      </c>
      <c r="B242" s="270">
        <v>293</v>
      </c>
      <c r="C242" s="23">
        <v>26.1</v>
      </c>
      <c r="D242" s="270">
        <v>498</v>
      </c>
    </row>
    <row r="243" spans="1:4" s="1" customFormat="1" x14ac:dyDescent="0.25">
      <c r="A243" s="10">
        <v>42972</v>
      </c>
      <c r="B243" s="270">
        <v>280</v>
      </c>
      <c r="C243" s="23">
        <v>25.9</v>
      </c>
      <c r="D243" s="270">
        <v>533</v>
      </c>
    </row>
    <row r="244" spans="1:4" s="1" customFormat="1" x14ac:dyDescent="0.25">
      <c r="A244" s="10">
        <v>42973</v>
      </c>
      <c r="B244" s="270">
        <v>263</v>
      </c>
      <c r="C244" s="23">
        <v>26.2</v>
      </c>
      <c r="D244" s="270">
        <v>586</v>
      </c>
    </row>
    <row r="245" spans="1:4" s="1" customFormat="1" x14ac:dyDescent="0.25">
      <c r="A245" s="10">
        <v>42974</v>
      </c>
      <c r="B245" s="270">
        <v>275</v>
      </c>
      <c r="C245" s="23">
        <v>26.8</v>
      </c>
      <c r="D245" s="270">
        <v>561</v>
      </c>
    </row>
    <row r="246" spans="1:4" s="1" customFormat="1" x14ac:dyDescent="0.25">
      <c r="A246" s="10">
        <v>42975</v>
      </c>
      <c r="B246" s="270">
        <v>277</v>
      </c>
      <c r="C246" s="23">
        <v>27.4</v>
      </c>
      <c r="D246" s="270">
        <v>510</v>
      </c>
    </row>
    <row r="247" spans="1:4" s="1" customFormat="1" x14ac:dyDescent="0.25">
      <c r="A247" s="10">
        <v>42976</v>
      </c>
      <c r="B247" s="270">
        <v>285</v>
      </c>
      <c r="C247" s="23">
        <v>27.6</v>
      </c>
      <c r="D247" s="270">
        <v>469</v>
      </c>
    </row>
    <row r="248" spans="1:4" s="1" customFormat="1" x14ac:dyDescent="0.25">
      <c r="A248" s="10">
        <v>42977</v>
      </c>
      <c r="B248" s="270">
        <v>264</v>
      </c>
      <c r="C248" s="23">
        <v>27.2</v>
      </c>
      <c r="D248" s="270">
        <v>530</v>
      </c>
    </row>
    <row r="249" spans="1:4" s="1" customFormat="1" x14ac:dyDescent="0.25">
      <c r="A249" s="10">
        <v>42978</v>
      </c>
      <c r="B249" s="270">
        <v>260</v>
      </c>
      <c r="C249" s="23">
        <v>26.4</v>
      </c>
      <c r="D249" s="270">
        <v>580</v>
      </c>
    </row>
    <row r="250" spans="1:4" s="1" customFormat="1" x14ac:dyDescent="0.25">
      <c r="A250" s="10">
        <v>42979</v>
      </c>
      <c r="B250" s="270">
        <v>241</v>
      </c>
      <c r="C250" s="23">
        <v>26.5</v>
      </c>
      <c r="D250" s="270">
        <v>676</v>
      </c>
    </row>
    <row r="251" spans="1:4" s="1" customFormat="1" x14ac:dyDescent="0.25">
      <c r="A251" s="10">
        <v>42980</v>
      </c>
      <c r="B251" s="270">
        <v>249</v>
      </c>
      <c r="C251" s="23">
        <v>27.1</v>
      </c>
      <c r="D251" s="270">
        <v>656</v>
      </c>
    </row>
    <row r="252" spans="1:4" s="1" customFormat="1" x14ac:dyDescent="0.25">
      <c r="A252" s="10">
        <v>42981</v>
      </c>
      <c r="B252" s="270">
        <v>241</v>
      </c>
      <c r="C252" s="23">
        <v>28</v>
      </c>
      <c r="D252" s="270">
        <v>664</v>
      </c>
    </row>
    <row r="253" spans="1:4" s="1" customFormat="1" x14ac:dyDescent="0.25">
      <c r="A253" s="10">
        <v>42982</v>
      </c>
      <c r="B253" s="270">
        <v>226</v>
      </c>
      <c r="C253" s="23">
        <v>27.5</v>
      </c>
      <c r="D253" s="270">
        <v>779</v>
      </c>
    </row>
    <row r="254" spans="1:4" s="1" customFormat="1" x14ac:dyDescent="0.25">
      <c r="A254" s="10">
        <v>42983</v>
      </c>
      <c r="B254" s="270">
        <v>223</v>
      </c>
      <c r="C254" s="23">
        <v>27.7</v>
      </c>
      <c r="D254" s="270">
        <v>789</v>
      </c>
    </row>
    <row r="255" spans="1:4" s="1" customFormat="1" x14ac:dyDescent="0.25">
      <c r="A255" s="10">
        <v>42984</v>
      </c>
      <c r="B255" s="270">
        <v>213</v>
      </c>
      <c r="C255" s="23">
        <v>27.9</v>
      </c>
      <c r="D255" s="270">
        <v>837</v>
      </c>
    </row>
    <row r="256" spans="1:4" s="1" customFormat="1" x14ac:dyDescent="0.25">
      <c r="A256" s="10">
        <v>42985</v>
      </c>
      <c r="B256" s="270">
        <v>216</v>
      </c>
      <c r="C256" s="23">
        <v>26.4</v>
      </c>
      <c r="D256" s="270">
        <v>802</v>
      </c>
    </row>
    <row r="257" spans="1:4" s="1" customFormat="1" x14ac:dyDescent="0.25">
      <c r="A257" s="10">
        <v>42986</v>
      </c>
      <c r="B257" s="270">
        <v>211</v>
      </c>
      <c r="C257" s="23">
        <v>25.3</v>
      </c>
      <c r="D257" s="270">
        <v>838</v>
      </c>
    </row>
    <row r="258" spans="1:4" s="1" customFormat="1" x14ac:dyDescent="0.25">
      <c r="A258" s="10">
        <v>42987</v>
      </c>
      <c r="B258" s="270">
        <v>205</v>
      </c>
      <c r="C258" s="23">
        <v>25.7</v>
      </c>
      <c r="D258" s="270">
        <v>802</v>
      </c>
    </row>
    <row r="259" spans="1:4" s="1" customFormat="1" x14ac:dyDescent="0.25">
      <c r="A259" s="10">
        <v>42988</v>
      </c>
      <c r="B259" s="270">
        <v>210</v>
      </c>
      <c r="C259" s="23">
        <v>25.9</v>
      </c>
      <c r="D259" s="270">
        <v>676</v>
      </c>
    </row>
    <row r="260" spans="1:4" s="1" customFormat="1" x14ac:dyDescent="0.25">
      <c r="A260" s="10">
        <v>42989</v>
      </c>
      <c r="B260" s="270">
        <v>209</v>
      </c>
      <c r="C260" s="23">
        <v>26.2</v>
      </c>
      <c r="D260" s="270">
        <v>634</v>
      </c>
    </row>
    <row r="261" spans="1:4" s="1" customFormat="1" x14ac:dyDescent="0.25">
      <c r="A261" s="10">
        <v>42990</v>
      </c>
      <c r="B261" s="270">
        <v>202</v>
      </c>
      <c r="C261" s="23">
        <v>26.5</v>
      </c>
      <c r="D261" s="270">
        <v>731</v>
      </c>
    </row>
    <row r="262" spans="1:4" s="1" customFormat="1" x14ac:dyDescent="0.25">
      <c r="A262" s="10">
        <v>42991</v>
      </c>
      <c r="B262" s="270">
        <v>212</v>
      </c>
      <c r="C262" s="23">
        <v>26</v>
      </c>
      <c r="D262" s="270">
        <v>650</v>
      </c>
    </row>
    <row r="263" spans="1:4" s="1" customFormat="1" x14ac:dyDescent="0.25">
      <c r="A263" s="10">
        <v>42992</v>
      </c>
      <c r="B263" s="270">
        <v>206</v>
      </c>
      <c r="C263" s="23">
        <v>24.7</v>
      </c>
      <c r="D263" s="270">
        <v>722</v>
      </c>
    </row>
    <row r="264" spans="1:4" s="1" customFormat="1" x14ac:dyDescent="0.25">
      <c r="A264" s="10">
        <v>42993</v>
      </c>
      <c r="B264" s="270">
        <v>208</v>
      </c>
      <c r="C264" s="23">
        <v>23.6</v>
      </c>
      <c r="D264" s="270">
        <v>671</v>
      </c>
    </row>
    <row r="265" spans="1:4" s="1" customFormat="1" x14ac:dyDescent="0.25">
      <c r="A265" s="10">
        <v>42994</v>
      </c>
      <c r="B265" s="270">
        <v>210</v>
      </c>
      <c r="C265" s="23">
        <v>23.5</v>
      </c>
      <c r="D265" s="270">
        <v>645</v>
      </c>
    </row>
    <row r="266" spans="1:4" s="1" customFormat="1" x14ac:dyDescent="0.25">
      <c r="A266" s="10">
        <v>42995</v>
      </c>
      <c r="B266" s="270">
        <v>208</v>
      </c>
      <c r="C266" s="23">
        <v>23.3</v>
      </c>
      <c r="D266" s="270">
        <v>645</v>
      </c>
    </row>
    <row r="267" spans="1:4" s="1" customFormat="1" x14ac:dyDescent="0.25">
      <c r="A267" s="10">
        <v>42996</v>
      </c>
      <c r="B267" s="270">
        <v>206</v>
      </c>
      <c r="C267" s="23">
        <v>23</v>
      </c>
      <c r="D267" s="270">
        <v>694</v>
      </c>
    </row>
    <row r="268" spans="1:4" s="1" customFormat="1" x14ac:dyDescent="0.25">
      <c r="A268" s="10">
        <v>42997</v>
      </c>
      <c r="B268" s="270">
        <v>221</v>
      </c>
      <c r="C268" s="23">
        <v>22.1</v>
      </c>
      <c r="D268" s="270">
        <v>610</v>
      </c>
    </row>
    <row r="269" spans="1:4" s="1" customFormat="1" x14ac:dyDescent="0.25">
      <c r="A269" s="10">
        <v>42998</v>
      </c>
      <c r="B269" s="270">
        <v>218</v>
      </c>
      <c r="C269" s="23">
        <v>21.7</v>
      </c>
      <c r="D269" s="270">
        <v>632</v>
      </c>
    </row>
    <row r="270" spans="1:4" s="1" customFormat="1" x14ac:dyDescent="0.25">
      <c r="A270" s="10">
        <v>42999</v>
      </c>
      <c r="B270" s="270">
        <v>228</v>
      </c>
      <c r="C270" s="23">
        <v>21.6</v>
      </c>
      <c r="D270" s="270">
        <v>579</v>
      </c>
    </row>
    <row r="271" spans="1:4" s="1" customFormat="1" x14ac:dyDescent="0.25">
      <c r="A271" s="10">
        <v>43000</v>
      </c>
      <c r="B271" s="270">
        <v>236</v>
      </c>
      <c r="C271" s="23">
        <v>20.6</v>
      </c>
      <c r="D271" s="270">
        <v>539</v>
      </c>
    </row>
    <row r="272" spans="1:4" s="1" customFormat="1" x14ac:dyDescent="0.25">
      <c r="A272" s="10">
        <v>43001</v>
      </c>
      <c r="B272" s="270">
        <v>236</v>
      </c>
      <c r="C272" s="23">
        <v>19.7</v>
      </c>
      <c r="D272" s="270">
        <v>541</v>
      </c>
    </row>
    <row r="273" spans="1:4" s="1" customFormat="1" x14ac:dyDescent="0.25">
      <c r="A273" s="10">
        <v>43002</v>
      </c>
      <c r="B273" s="270">
        <v>233</v>
      </c>
      <c r="C273" s="23">
        <v>19.2</v>
      </c>
      <c r="D273" s="270">
        <v>550</v>
      </c>
    </row>
    <row r="274" spans="1:4" s="1" customFormat="1" x14ac:dyDescent="0.25">
      <c r="A274" s="10">
        <v>43003</v>
      </c>
      <c r="B274" s="270">
        <v>227</v>
      </c>
      <c r="C274" s="23">
        <v>19.399999999999999</v>
      </c>
      <c r="D274" s="270">
        <v>532</v>
      </c>
    </row>
    <row r="275" spans="1:4" s="1" customFormat="1" x14ac:dyDescent="0.25">
      <c r="A275" s="10">
        <v>43004</v>
      </c>
      <c r="B275" s="270">
        <v>226</v>
      </c>
      <c r="C275" s="23">
        <v>20</v>
      </c>
      <c r="D275" s="270">
        <v>515</v>
      </c>
    </row>
    <row r="276" spans="1:4" s="1" customFormat="1" x14ac:dyDescent="0.25">
      <c r="A276" s="10">
        <v>43005</v>
      </c>
      <c r="B276" s="270">
        <v>232</v>
      </c>
      <c r="C276" s="23">
        <v>20.9</v>
      </c>
      <c r="D276" s="270">
        <v>493</v>
      </c>
    </row>
    <row r="277" spans="1:4" s="1" customFormat="1" x14ac:dyDescent="0.25">
      <c r="A277" s="10">
        <v>43006</v>
      </c>
      <c r="B277" s="270">
        <v>214</v>
      </c>
      <c r="C277" s="23">
        <v>21.6</v>
      </c>
      <c r="D277" s="270">
        <v>585</v>
      </c>
    </row>
    <row r="278" spans="1:4" s="1" customFormat="1" x14ac:dyDescent="0.25">
      <c r="A278" s="10">
        <v>43007</v>
      </c>
      <c r="B278" s="270">
        <v>206</v>
      </c>
      <c r="C278" s="23">
        <v>21.8</v>
      </c>
      <c r="D278" s="270">
        <v>619</v>
      </c>
    </row>
    <row r="279" spans="1:4" s="1" customFormat="1" x14ac:dyDescent="0.25">
      <c r="A279" s="10">
        <v>43008</v>
      </c>
      <c r="B279" s="270">
        <v>198</v>
      </c>
      <c r="C279" s="23">
        <v>21.7</v>
      </c>
      <c r="D279" s="270">
        <v>648</v>
      </c>
    </row>
    <row r="280" spans="1:4" s="1" customFormat="1" x14ac:dyDescent="0.25">
      <c r="A280" s="10">
        <v>43009</v>
      </c>
      <c r="B280" s="270">
        <v>196</v>
      </c>
      <c r="C280" s="23">
        <v>20.5</v>
      </c>
      <c r="D280" s="270">
        <v>645</v>
      </c>
    </row>
    <row r="281" spans="1:4" s="1" customFormat="1" x14ac:dyDescent="0.25">
      <c r="A281" s="10">
        <v>43010</v>
      </c>
      <c r="B281" s="270">
        <v>199</v>
      </c>
      <c r="C281" s="23">
        <v>18.3</v>
      </c>
      <c r="D281" s="270">
        <v>656</v>
      </c>
    </row>
    <row r="282" spans="1:4" s="1" customFormat="1" x14ac:dyDescent="0.25">
      <c r="A282" s="10">
        <v>43011</v>
      </c>
      <c r="B282" s="270">
        <v>210</v>
      </c>
      <c r="C282" s="23">
        <v>18</v>
      </c>
      <c r="D282" s="270">
        <v>617</v>
      </c>
    </row>
    <row r="283" spans="1:4" s="1" customFormat="1" x14ac:dyDescent="0.25">
      <c r="A283" s="10">
        <v>43012</v>
      </c>
      <c r="B283" s="270">
        <v>228</v>
      </c>
      <c r="C283" s="23">
        <v>18</v>
      </c>
      <c r="D283" s="270">
        <v>561</v>
      </c>
    </row>
    <row r="284" spans="1:4" s="1" customFormat="1" x14ac:dyDescent="0.25">
      <c r="A284" s="10">
        <v>43013</v>
      </c>
      <c r="B284" s="270">
        <v>233</v>
      </c>
      <c r="C284" s="23">
        <v>18</v>
      </c>
      <c r="D284" s="270">
        <v>541</v>
      </c>
    </row>
    <row r="285" spans="1:4" s="1" customFormat="1" x14ac:dyDescent="0.25">
      <c r="A285" s="10">
        <v>43014</v>
      </c>
      <c r="B285" s="270">
        <v>232</v>
      </c>
      <c r="C285" s="23">
        <v>18.100000000000001</v>
      </c>
      <c r="D285" s="270">
        <v>572</v>
      </c>
    </row>
    <row r="286" spans="1:4" s="1" customFormat="1" x14ac:dyDescent="0.25">
      <c r="A286" s="10">
        <v>43015</v>
      </c>
      <c r="B286" s="270">
        <v>227</v>
      </c>
      <c r="C286" s="23">
        <v>18.600000000000001</v>
      </c>
      <c r="D286" s="270">
        <v>559</v>
      </c>
    </row>
    <row r="287" spans="1:4" s="1" customFormat="1" x14ac:dyDescent="0.25">
      <c r="A287" s="10">
        <v>43016</v>
      </c>
      <c r="B287" s="270">
        <v>219</v>
      </c>
      <c r="C287" s="23">
        <v>18.399999999999999</v>
      </c>
      <c r="D287" s="270">
        <v>583</v>
      </c>
    </row>
    <row r="288" spans="1:4" s="1" customFormat="1" x14ac:dyDescent="0.25">
      <c r="A288" s="10">
        <v>43017</v>
      </c>
      <c r="B288" s="270">
        <v>209</v>
      </c>
      <c r="C288" s="23">
        <v>17.600000000000001</v>
      </c>
      <c r="D288" s="270">
        <v>635</v>
      </c>
    </row>
    <row r="289" spans="1:4" s="1" customFormat="1" x14ac:dyDescent="0.25">
      <c r="A289" s="10">
        <v>43018</v>
      </c>
      <c r="B289" s="270">
        <v>202</v>
      </c>
      <c r="C289" s="23">
        <v>18</v>
      </c>
      <c r="D289" s="270">
        <v>682</v>
      </c>
    </row>
    <row r="290" spans="1:4" s="1" customFormat="1" x14ac:dyDescent="0.25">
      <c r="A290" s="10">
        <v>43019</v>
      </c>
      <c r="B290" s="270">
        <v>203</v>
      </c>
      <c r="C290" s="23">
        <v>17.600000000000001</v>
      </c>
      <c r="D290" s="270">
        <v>693</v>
      </c>
    </row>
    <row r="291" spans="1:4" s="1" customFormat="1" x14ac:dyDescent="0.25">
      <c r="A291" s="10">
        <v>43020</v>
      </c>
      <c r="B291" s="270">
        <v>209</v>
      </c>
      <c r="C291" s="23">
        <v>15.9</v>
      </c>
      <c r="D291" s="270">
        <v>698</v>
      </c>
    </row>
    <row r="292" spans="1:4" s="1" customFormat="1" x14ac:dyDescent="0.25">
      <c r="A292" s="10">
        <v>43021</v>
      </c>
      <c r="B292" s="270">
        <v>213</v>
      </c>
      <c r="C292" s="23">
        <v>15.6</v>
      </c>
      <c r="D292" s="270">
        <v>640</v>
      </c>
    </row>
    <row r="293" spans="1:4" s="1" customFormat="1" x14ac:dyDescent="0.25">
      <c r="A293" s="10">
        <v>43022</v>
      </c>
      <c r="B293" s="270">
        <v>217</v>
      </c>
      <c r="C293" s="23">
        <v>15.7</v>
      </c>
      <c r="D293" s="270">
        <v>632</v>
      </c>
    </row>
    <row r="294" spans="1:4" s="1" customFormat="1" x14ac:dyDescent="0.25">
      <c r="A294" s="10">
        <v>43023</v>
      </c>
      <c r="B294" s="270">
        <v>217</v>
      </c>
      <c r="C294" s="23">
        <v>15.8</v>
      </c>
      <c r="D294" s="270">
        <v>662</v>
      </c>
    </row>
    <row r="295" spans="1:4" s="1" customFormat="1" x14ac:dyDescent="0.25">
      <c r="A295" s="10">
        <v>43024</v>
      </c>
      <c r="B295" s="270">
        <v>227</v>
      </c>
      <c r="C295" s="23">
        <v>16.2</v>
      </c>
      <c r="D295" s="270">
        <v>631</v>
      </c>
    </row>
    <row r="296" spans="1:4" s="1" customFormat="1" x14ac:dyDescent="0.25">
      <c r="A296" s="10">
        <v>43025</v>
      </c>
      <c r="B296" s="270">
        <v>231</v>
      </c>
      <c r="C296" s="23">
        <v>16.5</v>
      </c>
      <c r="D296" s="270">
        <v>621</v>
      </c>
    </row>
    <row r="297" spans="1:4" s="1" customFormat="1" x14ac:dyDescent="0.25">
      <c r="A297" s="10">
        <v>43026</v>
      </c>
      <c r="B297" s="270">
        <v>239</v>
      </c>
      <c r="C297" s="23">
        <v>16.600000000000001</v>
      </c>
      <c r="D297" s="270">
        <v>598</v>
      </c>
    </row>
    <row r="298" spans="1:4" s="1" customFormat="1" x14ac:dyDescent="0.25">
      <c r="A298" s="10">
        <v>43027</v>
      </c>
      <c r="B298" s="270">
        <v>229</v>
      </c>
      <c r="C298" s="23">
        <v>16.899999999999999</v>
      </c>
      <c r="D298" s="270">
        <v>627</v>
      </c>
    </row>
    <row r="299" spans="1:4" s="1" customFormat="1" x14ac:dyDescent="0.25">
      <c r="A299" s="10">
        <v>43028</v>
      </c>
      <c r="B299" s="270">
        <v>223</v>
      </c>
      <c r="C299" s="23">
        <v>17.2</v>
      </c>
      <c r="D299" s="270">
        <v>646</v>
      </c>
    </row>
    <row r="300" spans="1:4" s="1" customFormat="1" x14ac:dyDescent="0.25">
      <c r="A300" s="10">
        <v>43029</v>
      </c>
      <c r="B300" s="270">
        <v>229</v>
      </c>
      <c r="C300" s="23">
        <v>16.3</v>
      </c>
      <c r="D300" s="270">
        <v>646</v>
      </c>
    </row>
    <row r="301" spans="1:4" s="1" customFormat="1" x14ac:dyDescent="0.25">
      <c r="A301" s="10">
        <v>43030</v>
      </c>
      <c r="B301" s="270">
        <v>232</v>
      </c>
      <c r="C301" s="23">
        <v>16.3</v>
      </c>
      <c r="D301" s="270">
        <v>686</v>
      </c>
    </row>
    <row r="302" spans="1:4" s="1" customFormat="1" x14ac:dyDescent="0.25">
      <c r="A302" s="10">
        <v>43031</v>
      </c>
      <c r="B302" s="270">
        <v>229</v>
      </c>
      <c r="C302" s="23">
        <v>16.8</v>
      </c>
      <c r="D302" s="270">
        <v>718</v>
      </c>
    </row>
    <row r="303" spans="1:4" s="1" customFormat="1" x14ac:dyDescent="0.25">
      <c r="A303" s="10">
        <v>43032</v>
      </c>
      <c r="B303" s="270">
        <v>231</v>
      </c>
      <c r="C303" s="23">
        <v>17.5</v>
      </c>
      <c r="D303" s="270">
        <v>680</v>
      </c>
    </row>
    <row r="304" spans="1:4" s="1" customFormat="1" x14ac:dyDescent="0.25">
      <c r="A304" s="10">
        <v>43033</v>
      </c>
      <c r="B304" s="270">
        <v>240</v>
      </c>
      <c r="C304" s="23">
        <v>17.899999999999999</v>
      </c>
      <c r="D304" s="270">
        <v>634</v>
      </c>
    </row>
    <row r="305" spans="1:4" s="1" customFormat="1" x14ac:dyDescent="0.25">
      <c r="A305" s="10">
        <v>43034</v>
      </c>
      <c r="B305" s="270">
        <v>247</v>
      </c>
      <c r="C305" s="23">
        <v>18.2</v>
      </c>
      <c r="D305" s="270">
        <v>621</v>
      </c>
    </row>
    <row r="306" spans="1:4" s="1" customFormat="1" x14ac:dyDescent="0.25">
      <c r="A306" s="10">
        <v>43035</v>
      </c>
      <c r="B306" s="270">
        <v>245</v>
      </c>
      <c r="C306" s="23">
        <v>18.5</v>
      </c>
      <c r="D306" s="270">
        <v>639</v>
      </c>
    </row>
    <row r="307" spans="1:4" s="1" customFormat="1" x14ac:dyDescent="0.25">
      <c r="A307" s="10">
        <v>43036</v>
      </c>
      <c r="B307" s="270">
        <v>242</v>
      </c>
      <c r="C307" s="23">
        <v>18.7</v>
      </c>
      <c r="D307" s="270">
        <v>677</v>
      </c>
    </row>
    <row r="308" spans="1:4" s="1" customFormat="1" x14ac:dyDescent="0.25">
      <c r="A308" s="10">
        <v>43037</v>
      </c>
      <c r="B308" s="270">
        <v>243</v>
      </c>
      <c r="C308" s="23">
        <v>18.399999999999999</v>
      </c>
      <c r="D308" s="270">
        <v>666</v>
      </c>
    </row>
    <row r="309" spans="1:4" s="1" customFormat="1" x14ac:dyDescent="0.25">
      <c r="A309" s="10">
        <v>43038</v>
      </c>
      <c r="B309" s="270">
        <v>241</v>
      </c>
      <c r="C309" s="23">
        <v>17.8</v>
      </c>
      <c r="D309" s="270">
        <v>685</v>
      </c>
    </row>
    <row r="310" spans="1:4" s="1" customFormat="1" x14ac:dyDescent="0.25">
      <c r="A310" s="10">
        <v>43039</v>
      </c>
      <c r="B310" s="270">
        <v>237</v>
      </c>
      <c r="C310" s="23">
        <v>16.7</v>
      </c>
      <c r="D310" s="270">
        <v>709</v>
      </c>
    </row>
    <row r="311" spans="1:4" s="1" customFormat="1" x14ac:dyDescent="0.25">
      <c r="A311" s="10">
        <v>43040</v>
      </c>
      <c r="B311" s="270">
        <v>232</v>
      </c>
      <c r="C311" s="23">
        <v>16.3</v>
      </c>
      <c r="D311" s="270">
        <v>752</v>
      </c>
    </row>
    <row r="312" spans="1:4" s="1" customFormat="1" x14ac:dyDescent="0.25">
      <c r="A312" s="10">
        <v>43041</v>
      </c>
      <c r="B312" s="270">
        <v>238</v>
      </c>
      <c r="C312" s="23">
        <v>15.7</v>
      </c>
      <c r="D312" s="270">
        <v>753</v>
      </c>
    </row>
    <row r="313" spans="1:4" s="1" customFormat="1" x14ac:dyDescent="0.25">
      <c r="A313" s="10">
        <v>43042</v>
      </c>
      <c r="B313" s="270">
        <v>233</v>
      </c>
      <c r="C313" s="23">
        <v>15.7</v>
      </c>
      <c r="D313" s="270">
        <v>750</v>
      </c>
    </row>
    <row r="314" spans="1:4" s="1" customFormat="1" x14ac:dyDescent="0.25">
      <c r="A314" s="10">
        <v>43043</v>
      </c>
      <c r="B314" s="270">
        <v>238</v>
      </c>
      <c r="C314" s="23">
        <v>16</v>
      </c>
      <c r="D314" s="270">
        <v>753</v>
      </c>
    </row>
    <row r="315" spans="1:4" s="1" customFormat="1" x14ac:dyDescent="0.25">
      <c r="A315" s="10">
        <v>43044</v>
      </c>
      <c r="B315" s="270">
        <v>242</v>
      </c>
      <c r="C315" s="23">
        <v>15.1</v>
      </c>
      <c r="D315" s="270">
        <v>764</v>
      </c>
    </row>
    <row r="316" spans="1:4" s="1" customFormat="1" x14ac:dyDescent="0.25">
      <c r="A316" s="10">
        <v>43045</v>
      </c>
      <c r="B316" s="270">
        <v>236</v>
      </c>
      <c r="C316" s="23">
        <v>14.3</v>
      </c>
      <c r="D316" s="270">
        <v>791</v>
      </c>
    </row>
    <row r="317" spans="1:4" s="1" customFormat="1" x14ac:dyDescent="0.25">
      <c r="A317" s="10">
        <v>43046</v>
      </c>
      <c r="B317" s="270">
        <v>241</v>
      </c>
      <c r="C317" s="23">
        <v>13.9</v>
      </c>
      <c r="D317" s="270">
        <v>743</v>
      </c>
    </row>
    <row r="318" spans="1:4" s="1" customFormat="1" x14ac:dyDescent="0.25">
      <c r="A318" s="10">
        <v>43047</v>
      </c>
      <c r="B318" s="270">
        <v>245</v>
      </c>
      <c r="C318" s="23">
        <v>13.7</v>
      </c>
      <c r="D318" s="270">
        <v>748</v>
      </c>
    </row>
    <row r="319" spans="1:4" s="1" customFormat="1" x14ac:dyDescent="0.25">
      <c r="A319" s="10">
        <v>43048</v>
      </c>
      <c r="B319" s="270">
        <v>248</v>
      </c>
      <c r="C319" s="23">
        <v>14.5</v>
      </c>
      <c r="D319" s="270">
        <v>758</v>
      </c>
    </row>
    <row r="320" spans="1:4" s="1" customFormat="1" x14ac:dyDescent="0.25">
      <c r="A320" s="10">
        <v>43049</v>
      </c>
      <c r="B320" s="270">
        <v>232</v>
      </c>
      <c r="C320" s="23">
        <v>14.9</v>
      </c>
      <c r="D320" s="270">
        <v>793</v>
      </c>
    </row>
    <row r="321" spans="1:4" s="1" customFormat="1" x14ac:dyDescent="0.25">
      <c r="A321" s="10">
        <v>43050</v>
      </c>
      <c r="B321" s="270">
        <v>239</v>
      </c>
      <c r="C321" s="23">
        <v>14.9</v>
      </c>
      <c r="D321" s="270">
        <v>754</v>
      </c>
    </row>
    <row r="322" spans="1:4" s="1" customFormat="1" x14ac:dyDescent="0.25">
      <c r="A322" s="10">
        <v>43051</v>
      </c>
      <c r="B322" s="270">
        <v>247</v>
      </c>
      <c r="C322" s="23">
        <v>14.6</v>
      </c>
      <c r="D322" s="270">
        <v>754</v>
      </c>
    </row>
    <row r="323" spans="1:4" s="1" customFormat="1" x14ac:dyDescent="0.25">
      <c r="A323" s="10">
        <v>43052</v>
      </c>
      <c r="B323" s="270">
        <v>246</v>
      </c>
      <c r="C323" s="23">
        <v>14.6</v>
      </c>
      <c r="D323" s="270">
        <v>795</v>
      </c>
    </row>
    <row r="324" spans="1:4" s="1" customFormat="1" x14ac:dyDescent="0.25">
      <c r="A324" s="10">
        <v>43053</v>
      </c>
      <c r="B324" s="270">
        <v>244</v>
      </c>
      <c r="C324" s="23">
        <v>15.3</v>
      </c>
      <c r="D324" s="270">
        <v>799</v>
      </c>
    </row>
    <row r="325" spans="1:4" s="1" customFormat="1" x14ac:dyDescent="0.25">
      <c r="A325" s="10">
        <v>43054</v>
      </c>
      <c r="B325" s="270">
        <v>255</v>
      </c>
      <c r="C325" s="23">
        <v>15</v>
      </c>
      <c r="D325" s="270">
        <v>760</v>
      </c>
    </row>
    <row r="326" spans="1:4" s="1" customFormat="1" x14ac:dyDescent="0.25">
      <c r="A326" s="10">
        <v>43055</v>
      </c>
      <c r="B326" s="270">
        <v>259</v>
      </c>
      <c r="C326" s="23">
        <v>15.1</v>
      </c>
      <c r="D326" s="270">
        <v>776</v>
      </c>
    </row>
    <row r="327" spans="1:4" s="1" customFormat="1" x14ac:dyDescent="0.25">
      <c r="A327" s="10">
        <v>43056</v>
      </c>
      <c r="B327" s="270">
        <v>252</v>
      </c>
      <c r="C327" s="23">
        <v>15.2</v>
      </c>
      <c r="D327" s="270">
        <v>810</v>
      </c>
    </row>
    <row r="328" spans="1:4" s="1" customFormat="1" x14ac:dyDescent="0.25">
      <c r="A328" s="10">
        <f>+A327+1</f>
        <v>43057</v>
      </c>
      <c r="B328" s="270">
        <v>250</v>
      </c>
      <c r="C328" s="23">
        <v>14.1</v>
      </c>
      <c r="D328" s="270">
        <v>820</v>
      </c>
    </row>
    <row r="329" spans="1:4" s="1" customFormat="1" x14ac:dyDescent="0.25">
      <c r="A329" s="10">
        <f t="shared" ref="A329:A371" si="4">+A328+1</f>
        <v>43058</v>
      </c>
      <c r="B329" s="270">
        <v>253</v>
      </c>
      <c r="C329" s="23">
        <v>13.5</v>
      </c>
      <c r="D329" s="270">
        <v>810</v>
      </c>
    </row>
    <row r="330" spans="1:4" s="1" customFormat="1" x14ac:dyDescent="0.25">
      <c r="A330" s="10">
        <f t="shared" si="4"/>
        <v>43059</v>
      </c>
      <c r="B330" s="270">
        <v>253</v>
      </c>
      <c r="C330" s="23">
        <v>13.9</v>
      </c>
      <c r="D330" s="270">
        <v>845</v>
      </c>
    </row>
    <row r="331" spans="1:4" s="1" customFormat="1" x14ac:dyDescent="0.25">
      <c r="A331" s="10">
        <f t="shared" si="4"/>
        <v>43060</v>
      </c>
      <c r="B331" s="270">
        <v>255</v>
      </c>
      <c r="C331" s="23">
        <v>13.9</v>
      </c>
      <c r="D331" s="270">
        <v>834</v>
      </c>
    </row>
    <row r="332" spans="1:4" s="1" customFormat="1" x14ac:dyDescent="0.25">
      <c r="A332" s="10">
        <f t="shared" si="4"/>
        <v>43061</v>
      </c>
      <c r="B332" s="270">
        <v>262</v>
      </c>
      <c r="C332" s="23">
        <v>13.9</v>
      </c>
      <c r="D332" s="270">
        <v>845</v>
      </c>
    </row>
    <row r="333" spans="1:4" s="1" customFormat="1" x14ac:dyDescent="0.25">
      <c r="A333" s="10">
        <f t="shared" si="4"/>
        <v>43062</v>
      </c>
      <c r="B333" s="270">
        <v>263</v>
      </c>
      <c r="C333" s="23">
        <v>14.7</v>
      </c>
      <c r="D333" s="270">
        <v>863</v>
      </c>
    </row>
    <row r="334" spans="1:4" s="1" customFormat="1" x14ac:dyDescent="0.25">
      <c r="A334" s="10">
        <f t="shared" si="4"/>
        <v>43063</v>
      </c>
      <c r="B334" s="270">
        <v>260</v>
      </c>
      <c r="C334" s="23">
        <v>15.4</v>
      </c>
      <c r="D334" s="270">
        <v>881</v>
      </c>
    </row>
    <row r="335" spans="1:4" s="1" customFormat="1" x14ac:dyDescent="0.25">
      <c r="A335" s="10">
        <f t="shared" si="4"/>
        <v>43064</v>
      </c>
      <c r="B335" s="270">
        <v>265</v>
      </c>
      <c r="C335" s="23">
        <v>15.5</v>
      </c>
      <c r="D335" s="270">
        <v>861</v>
      </c>
    </row>
    <row r="336" spans="1:4" s="1" customFormat="1" x14ac:dyDescent="0.25">
      <c r="A336" s="10">
        <f t="shared" si="4"/>
        <v>43065</v>
      </c>
      <c r="B336" s="270">
        <v>276</v>
      </c>
      <c r="C336" s="23">
        <v>15.3</v>
      </c>
      <c r="D336" s="270">
        <v>828</v>
      </c>
    </row>
    <row r="337" spans="1:4" s="1" customFormat="1" x14ac:dyDescent="0.25">
      <c r="A337" s="10">
        <f t="shared" si="4"/>
        <v>43066</v>
      </c>
      <c r="B337" s="270">
        <v>283</v>
      </c>
      <c r="C337" s="23">
        <v>14.8</v>
      </c>
      <c r="D337" s="270">
        <v>849</v>
      </c>
    </row>
    <row r="338" spans="1:4" s="1" customFormat="1" x14ac:dyDescent="0.25">
      <c r="A338" s="10">
        <f t="shared" si="4"/>
        <v>43067</v>
      </c>
      <c r="B338" s="270">
        <v>286</v>
      </c>
      <c r="C338" s="23">
        <v>13.8</v>
      </c>
      <c r="D338" s="270">
        <v>858</v>
      </c>
    </row>
    <row r="339" spans="1:4" s="1" customFormat="1" x14ac:dyDescent="0.25">
      <c r="A339" s="10">
        <f t="shared" si="4"/>
        <v>43068</v>
      </c>
      <c r="B339" s="270">
        <v>289</v>
      </c>
      <c r="C339" s="23">
        <v>13.2</v>
      </c>
      <c r="D339" s="270">
        <v>839</v>
      </c>
    </row>
    <row r="340" spans="1:4" s="1" customFormat="1" x14ac:dyDescent="0.25">
      <c r="A340" s="10">
        <f t="shared" si="4"/>
        <v>43069</v>
      </c>
      <c r="B340" s="270">
        <v>277</v>
      </c>
      <c r="C340" s="23">
        <v>12.4</v>
      </c>
      <c r="D340" s="270">
        <v>895</v>
      </c>
    </row>
    <row r="341" spans="1:4" s="1" customFormat="1" x14ac:dyDescent="0.25">
      <c r="A341" s="10">
        <f t="shared" si="4"/>
        <v>43070</v>
      </c>
      <c r="B341" s="270">
        <v>264</v>
      </c>
      <c r="C341" s="23">
        <v>11.9</v>
      </c>
      <c r="D341" s="270">
        <v>947</v>
      </c>
    </row>
    <row r="342" spans="1:4" s="1" customFormat="1" x14ac:dyDescent="0.25">
      <c r="A342" s="10">
        <f t="shared" si="4"/>
        <v>43071</v>
      </c>
      <c r="B342" s="270">
        <v>259</v>
      </c>
      <c r="C342" s="23">
        <v>11.6</v>
      </c>
      <c r="D342" s="270">
        <v>963</v>
      </c>
    </row>
    <row r="343" spans="1:4" s="1" customFormat="1" x14ac:dyDescent="0.25">
      <c r="A343" s="10">
        <f t="shared" si="4"/>
        <v>43072</v>
      </c>
      <c r="B343" s="270">
        <v>264</v>
      </c>
      <c r="C343" s="23">
        <v>11.7</v>
      </c>
      <c r="D343" s="270">
        <v>941</v>
      </c>
    </row>
    <row r="344" spans="1:4" s="1" customFormat="1" x14ac:dyDescent="0.25">
      <c r="A344" s="10">
        <f t="shared" si="4"/>
        <v>43073</v>
      </c>
      <c r="B344" s="270">
        <v>268</v>
      </c>
      <c r="C344" s="23">
        <v>10.3</v>
      </c>
      <c r="D344" s="270">
        <v>913</v>
      </c>
    </row>
    <row r="345" spans="1:4" s="1" customFormat="1" x14ac:dyDescent="0.25">
      <c r="A345" s="10">
        <f t="shared" si="4"/>
        <v>43074</v>
      </c>
      <c r="B345" s="270">
        <v>256</v>
      </c>
      <c r="C345" s="23">
        <v>9.5</v>
      </c>
      <c r="D345" s="270">
        <v>944</v>
      </c>
    </row>
    <row r="346" spans="1:4" s="1" customFormat="1" x14ac:dyDescent="0.25">
      <c r="A346" s="10">
        <f t="shared" si="4"/>
        <v>43075</v>
      </c>
      <c r="B346" s="270">
        <v>249</v>
      </c>
      <c r="C346" s="23">
        <v>9</v>
      </c>
      <c r="D346" s="270">
        <v>955</v>
      </c>
    </row>
    <row r="347" spans="1:4" s="1" customFormat="1" x14ac:dyDescent="0.25">
      <c r="A347" s="10">
        <f t="shared" si="4"/>
        <v>43076</v>
      </c>
      <c r="B347" s="270">
        <v>247</v>
      </c>
      <c r="C347" s="23">
        <v>8.6999999999999993</v>
      </c>
      <c r="D347" s="270">
        <v>972</v>
      </c>
    </row>
    <row r="348" spans="1:4" s="1" customFormat="1" x14ac:dyDescent="0.25">
      <c r="A348" s="10">
        <f t="shared" si="4"/>
        <v>43077</v>
      </c>
      <c r="B348" s="270">
        <v>246</v>
      </c>
      <c r="C348" s="23">
        <v>8.5</v>
      </c>
      <c r="D348" s="270">
        <v>980</v>
      </c>
    </row>
    <row r="349" spans="1:4" s="1" customFormat="1" x14ac:dyDescent="0.25">
      <c r="A349" s="10">
        <f t="shared" si="4"/>
        <v>43078</v>
      </c>
      <c r="B349" s="270">
        <v>242</v>
      </c>
      <c r="C349" s="23">
        <v>8.3000000000000007</v>
      </c>
      <c r="D349" s="106">
        <v>1040</v>
      </c>
    </row>
    <row r="350" spans="1:4" s="1" customFormat="1" x14ac:dyDescent="0.25">
      <c r="A350" s="10">
        <f t="shared" si="4"/>
        <v>43079</v>
      </c>
      <c r="B350" s="270">
        <v>246</v>
      </c>
      <c r="C350" s="23">
        <v>8.1999999999999993</v>
      </c>
      <c r="D350" s="106">
        <v>1030</v>
      </c>
    </row>
    <row r="351" spans="1:4" s="1" customFormat="1" x14ac:dyDescent="0.25">
      <c r="A351" s="10">
        <f t="shared" si="4"/>
        <v>43080</v>
      </c>
      <c r="B351" s="270">
        <v>254</v>
      </c>
      <c r="C351" s="23">
        <v>8.1</v>
      </c>
      <c r="D351" s="270">
        <v>994</v>
      </c>
    </row>
    <row r="352" spans="1:4" s="1" customFormat="1" x14ac:dyDescent="0.25">
      <c r="A352" s="10">
        <f t="shared" si="4"/>
        <v>43081</v>
      </c>
      <c r="B352" s="270">
        <v>257</v>
      </c>
      <c r="C352" s="23">
        <v>8</v>
      </c>
      <c r="D352" s="106">
        <v>1000</v>
      </c>
    </row>
    <row r="353" spans="1:4" s="1" customFormat="1" x14ac:dyDescent="0.25">
      <c r="A353" s="10">
        <f t="shared" si="4"/>
        <v>43082</v>
      </c>
      <c r="B353" s="270">
        <v>258</v>
      </c>
      <c r="C353" s="23">
        <v>7.9</v>
      </c>
      <c r="D353" s="106">
        <v>1030</v>
      </c>
    </row>
    <row r="354" spans="1:4" s="1" customFormat="1" x14ac:dyDescent="0.25">
      <c r="A354" s="10">
        <f t="shared" si="4"/>
        <v>43083</v>
      </c>
      <c r="B354" s="270">
        <v>260</v>
      </c>
      <c r="C354" s="23">
        <v>7.9</v>
      </c>
      <c r="D354" s="106">
        <v>1020</v>
      </c>
    </row>
    <row r="355" spans="1:4" s="1" customFormat="1" x14ac:dyDescent="0.25">
      <c r="A355" s="10">
        <f t="shared" si="4"/>
        <v>43084</v>
      </c>
      <c r="B355" s="270">
        <v>270</v>
      </c>
      <c r="C355" s="23">
        <v>7.8</v>
      </c>
      <c r="D355" s="270">
        <v>980</v>
      </c>
    </row>
    <row r="356" spans="1:4" s="1" customFormat="1" x14ac:dyDescent="0.25">
      <c r="A356" s="10">
        <f t="shared" si="4"/>
        <v>43085</v>
      </c>
      <c r="B356" s="270">
        <v>272</v>
      </c>
      <c r="C356" s="23">
        <v>8.1999999999999993</v>
      </c>
      <c r="D356" s="270">
        <v>997</v>
      </c>
    </row>
    <row r="357" spans="1:4" s="1" customFormat="1" x14ac:dyDescent="0.25">
      <c r="A357" s="10">
        <f t="shared" si="4"/>
        <v>43086</v>
      </c>
      <c r="B357" s="270">
        <v>267</v>
      </c>
      <c r="C357" s="23">
        <v>7.8</v>
      </c>
      <c r="D357" s="106">
        <v>1040</v>
      </c>
    </row>
    <row r="358" spans="1:4" s="1" customFormat="1" x14ac:dyDescent="0.25">
      <c r="A358" s="10">
        <f t="shared" si="4"/>
        <v>43087</v>
      </c>
      <c r="B358" s="270">
        <v>266</v>
      </c>
      <c r="C358" s="23">
        <v>7.8</v>
      </c>
      <c r="D358" s="106">
        <v>1040</v>
      </c>
    </row>
    <row r="359" spans="1:4" s="1" customFormat="1" x14ac:dyDescent="0.25">
      <c r="A359" s="10">
        <f t="shared" si="4"/>
        <v>43088</v>
      </c>
      <c r="B359" s="270">
        <v>270</v>
      </c>
      <c r="C359" s="23">
        <v>7.8</v>
      </c>
      <c r="D359" s="106">
        <v>1000</v>
      </c>
    </row>
    <row r="360" spans="1:4" s="1" customFormat="1" x14ac:dyDescent="0.25">
      <c r="A360" s="10">
        <f t="shared" si="4"/>
        <v>43089</v>
      </c>
      <c r="B360" s="270">
        <v>269</v>
      </c>
      <c r="C360" s="23">
        <v>8.6999999999999993</v>
      </c>
      <c r="D360" s="106">
        <v>1020</v>
      </c>
    </row>
    <row r="361" spans="1:4" s="1" customFormat="1" x14ac:dyDescent="0.25">
      <c r="A361" s="10">
        <f t="shared" si="4"/>
        <v>43090</v>
      </c>
      <c r="B361" s="270">
        <v>266</v>
      </c>
      <c r="C361" s="23">
        <v>7.9</v>
      </c>
      <c r="D361" s="106">
        <v>1020</v>
      </c>
    </row>
    <row r="362" spans="1:4" s="1" customFormat="1" x14ac:dyDescent="0.25">
      <c r="A362" s="10">
        <f t="shared" si="4"/>
        <v>43091</v>
      </c>
      <c r="B362" s="270">
        <v>259</v>
      </c>
      <c r="C362" s="23">
        <v>7.3</v>
      </c>
      <c r="D362" s="106">
        <v>1050</v>
      </c>
    </row>
    <row r="363" spans="1:4" s="1" customFormat="1" x14ac:dyDescent="0.25">
      <c r="A363" s="10">
        <f t="shared" si="4"/>
        <v>43092</v>
      </c>
      <c r="B363" s="270">
        <v>252</v>
      </c>
      <c r="C363" s="23">
        <v>7.8</v>
      </c>
      <c r="D363" s="106">
        <v>1060</v>
      </c>
    </row>
    <row r="364" spans="1:4" s="1" customFormat="1" x14ac:dyDescent="0.25">
      <c r="A364" s="10">
        <f t="shared" si="4"/>
        <v>43093</v>
      </c>
      <c r="B364" s="270">
        <v>255</v>
      </c>
      <c r="C364" s="23">
        <v>8</v>
      </c>
      <c r="D364" s="106">
        <v>1030</v>
      </c>
    </row>
    <row r="365" spans="1:4" s="1" customFormat="1" x14ac:dyDescent="0.25">
      <c r="A365" s="10">
        <f t="shared" si="4"/>
        <v>43094</v>
      </c>
      <c r="B365" s="270">
        <v>267</v>
      </c>
      <c r="C365" s="23">
        <v>8</v>
      </c>
      <c r="D365" s="270">
        <v>953</v>
      </c>
    </row>
    <row r="366" spans="1:4" s="1" customFormat="1" x14ac:dyDescent="0.25">
      <c r="A366" s="10">
        <f t="shared" si="4"/>
        <v>43095</v>
      </c>
      <c r="B366" s="270">
        <v>266</v>
      </c>
      <c r="C366" s="23">
        <v>8.6</v>
      </c>
      <c r="D366" s="270">
        <v>983</v>
      </c>
    </row>
    <row r="367" spans="1:4" s="1" customFormat="1" x14ac:dyDescent="0.25">
      <c r="A367" s="10">
        <f t="shared" si="4"/>
        <v>43096</v>
      </c>
      <c r="B367" s="270">
        <v>267</v>
      </c>
      <c r="C367" s="23">
        <v>8.4</v>
      </c>
      <c r="D367" s="270">
        <v>982</v>
      </c>
    </row>
    <row r="368" spans="1:4" s="1" customFormat="1" x14ac:dyDescent="0.25">
      <c r="A368" s="10">
        <f t="shared" si="4"/>
        <v>43097</v>
      </c>
      <c r="B368" s="270">
        <v>277</v>
      </c>
      <c r="C368" s="23">
        <v>8.5</v>
      </c>
      <c r="D368" s="270">
        <v>961</v>
      </c>
    </row>
    <row r="369" spans="1:5" s="1" customFormat="1" x14ac:dyDescent="0.25">
      <c r="A369" s="10">
        <f t="shared" si="4"/>
        <v>43098</v>
      </c>
      <c r="B369" s="270">
        <v>278</v>
      </c>
      <c r="C369" s="23">
        <v>8.5</v>
      </c>
      <c r="D369" s="270">
        <v>972</v>
      </c>
    </row>
    <row r="370" spans="1:5" s="1" customFormat="1" x14ac:dyDescent="0.25">
      <c r="A370" s="10">
        <f t="shared" si="4"/>
        <v>43099</v>
      </c>
      <c r="B370" s="270">
        <v>280</v>
      </c>
      <c r="C370" s="23">
        <v>8.5</v>
      </c>
      <c r="D370" s="270">
        <v>991</v>
      </c>
    </row>
    <row r="371" spans="1:5" s="1" customFormat="1" x14ac:dyDescent="0.25">
      <c r="A371" s="11">
        <f t="shared" si="4"/>
        <v>43100</v>
      </c>
      <c r="B371" s="427">
        <v>288</v>
      </c>
      <c r="C371" s="23">
        <v>8.6999999999999993</v>
      </c>
      <c r="D371" s="270">
        <v>967</v>
      </c>
    </row>
    <row r="372" spans="1:5" ht="17.25" x14ac:dyDescent="0.25">
      <c r="A372" s="89" t="s">
        <v>812</v>
      </c>
      <c r="C372" s="62"/>
      <c r="D372" s="121"/>
      <c r="E372" s="52"/>
    </row>
    <row r="373" spans="1:5" x14ac:dyDescent="0.2">
      <c r="A373" s="8" t="s">
        <v>173</v>
      </c>
      <c r="C373" s="140"/>
      <c r="D373" s="141"/>
      <c r="E373" s="52"/>
    </row>
    <row r="374" spans="1:5" ht="15" x14ac:dyDescent="0.25">
      <c r="A374" s="20" t="s">
        <v>176</v>
      </c>
      <c r="C374" s="96"/>
      <c r="E374" s="52"/>
    </row>
    <row r="375" spans="1:5" x14ac:dyDescent="0.2">
      <c r="A375" s="52"/>
      <c r="C375" s="96"/>
      <c r="E375" s="52"/>
    </row>
    <row r="376" spans="1:5" ht="15" x14ac:dyDescent="0.25">
      <c r="A376" s="6" t="s">
        <v>114</v>
      </c>
      <c r="C376" s="96"/>
      <c r="E376" s="52"/>
    </row>
    <row r="377" spans="1:5" ht="60" customHeight="1" x14ac:dyDescent="0.2">
      <c r="A377" s="125" t="s">
        <v>49</v>
      </c>
      <c r="B377" s="320" t="s">
        <v>65</v>
      </c>
      <c r="C377" s="359" t="s">
        <v>66</v>
      </c>
      <c r="D377" s="320" t="s">
        <v>118</v>
      </c>
      <c r="E377" s="52"/>
    </row>
    <row r="378" spans="1:5" ht="15" customHeight="1" x14ac:dyDescent="0.2">
      <c r="A378" s="125" t="s">
        <v>54</v>
      </c>
      <c r="B378" s="103" t="s">
        <v>56</v>
      </c>
      <c r="C378" s="54" t="s">
        <v>56</v>
      </c>
      <c r="D378" s="103" t="s">
        <v>56</v>
      </c>
      <c r="E378" s="52"/>
    </row>
    <row r="379" spans="1:5" ht="15" x14ac:dyDescent="0.2">
      <c r="A379" s="125" t="s">
        <v>57</v>
      </c>
      <c r="B379" s="138" t="s">
        <v>70</v>
      </c>
      <c r="C379" s="54" t="s">
        <v>59</v>
      </c>
      <c r="D379" s="103" t="s">
        <v>60</v>
      </c>
      <c r="E379" s="52"/>
    </row>
    <row r="380" spans="1:5" x14ac:dyDescent="0.2">
      <c r="A380" s="41">
        <v>42736</v>
      </c>
      <c r="B380" s="105">
        <f>ROUND(SUM(B7:B37)*1.9835,-1)</f>
        <v>378600</v>
      </c>
      <c r="C380" s="29">
        <f>AVERAGE(C7:C37)</f>
        <v>9.6354838709677413</v>
      </c>
      <c r="D380" s="32">
        <f>SUBTOTAL(1,D7:D37)</f>
        <v>526.77419354838707</v>
      </c>
      <c r="E380" s="52"/>
    </row>
    <row r="381" spans="1:5" x14ac:dyDescent="0.2">
      <c r="A381" s="42">
        <v>42767</v>
      </c>
      <c r="B381" s="106">
        <f>ROUND(SUM(B38:B65)*1.9835,-1)</f>
        <v>777550</v>
      </c>
      <c r="C381" s="23">
        <f>SUBTOTAL(1,C38:C65)</f>
        <v>11.807142857142859</v>
      </c>
      <c r="D381" s="17">
        <f>SUBTOTAL(1,D38:D65)</f>
        <v>112.28571428571429</v>
      </c>
      <c r="E381" s="52"/>
    </row>
    <row r="382" spans="1:5" x14ac:dyDescent="0.2">
      <c r="A382" s="42">
        <v>42795</v>
      </c>
      <c r="B382" s="106">
        <f>ROUND(SUM(B66:B96)*1.9835,-1)</f>
        <v>648660</v>
      </c>
      <c r="C382" s="23">
        <f>SUBTOTAL(1,C66:C96)</f>
        <v>13.9</v>
      </c>
      <c r="D382" s="17">
        <f>SUBTOTAL(1,D66:D96)</f>
        <v>77.41935483870968</v>
      </c>
      <c r="E382" s="52"/>
    </row>
    <row r="383" spans="1:5" x14ac:dyDescent="0.2">
      <c r="A383" s="42">
        <v>42826</v>
      </c>
      <c r="B383" s="106">
        <f>ROUND(SUM(B97:B126)*1.9835,-1)</f>
        <v>346280</v>
      </c>
      <c r="C383" s="23">
        <f>SUBTOTAL(1,C97:C126)</f>
        <v>16.420689655172417</v>
      </c>
      <c r="D383" s="17">
        <f>SUBTOTAL(1,D97:D126)</f>
        <v>80.206896551724142</v>
      </c>
      <c r="E383" s="52"/>
    </row>
    <row r="384" spans="1:5" x14ac:dyDescent="0.2">
      <c r="A384" s="42">
        <v>42856</v>
      </c>
      <c r="B384" s="106">
        <f>ROUND(SUM(B127:B157)*1.9835,-1)</f>
        <v>150220</v>
      </c>
      <c r="C384" s="23">
        <f>SUBTOTAL(1,C127:C157)</f>
        <v>21.299999999999994</v>
      </c>
      <c r="D384" s="17">
        <f>SUBTOTAL(1,D127:D157)</f>
        <v>204.74193548387098</v>
      </c>
      <c r="E384" s="52"/>
    </row>
    <row r="385" spans="1:5" x14ac:dyDescent="0.2">
      <c r="A385" s="42">
        <v>42887</v>
      </c>
      <c r="B385" s="106">
        <f>ROUND(SUM(B158:B187)*1.9835,-1)</f>
        <v>293580</v>
      </c>
      <c r="C385" s="23">
        <f>SUBTOTAL(1,C158:C187)</f>
        <v>22.486666666666665</v>
      </c>
      <c r="D385" s="17">
        <f>SUBTOTAL(1,D158:D187)</f>
        <v>79.666666666666671</v>
      </c>
      <c r="E385" s="52"/>
    </row>
    <row r="386" spans="1:5" x14ac:dyDescent="0.2">
      <c r="A386" s="42">
        <v>42917</v>
      </c>
      <c r="B386" s="106">
        <f>ROUND(SUM(B188:B218)*1.9835,-1)</f>
        <v>63230</v>
      </c>
      <c r="C386" s="23">
        <f>SUBTOTAL(1,C188:C218)</f>
        <v>26.912903225806449</v>
      </c>
      <c r="D386" s="17">
        <f>SUBTOTAL(1,D188:D218)</f>
        <v>568.13793103448279</v>
      </c>
      <c r="E386" s="52"/>
    </row>
    <row r="387" spans="1:5" x14ac:dyDescent="0.2">
      <c r="A387" s="42">
        <v>42948</v>
      </c>
      <c r="B387" s="106">
        <f>ROUND(SUM(B219:B249)*1.9835,-1)</f>
        <v>17090</v>
      </c>
      <c r="C387" s="23">
        <f>SUBTOTAL(1,C219:C249)</f>
        <v>26.732258064516127</v>
      </c>
      <c r="D387" s="17">
        <f>SUBTOTAL(1,D219:D249)</f>
        <v>702</v>
      </c>
      <c r="E387" s="52"/>
    </row>
    <row r="388" spans="1:5" x14ac:dyDescent="0.2">
      <c r="A388" s="42">
        <v>42979</v>
      </c>
      <c r="B388" s="106">
        <f>ROUND(SUM(B250:B279)*1.9835,-1)</f>
        <v>13030</v>
      </c>
      <c r="C388" s="23">
        <f>SUBTOTAL(1,C250:C279)</f>
        <v>23.83666666666667</v>
      </c>
      <c r="D388" s="17">
        <f>SUBTOTAL(1,D250:D279)</f>
        <v>658.4666666666667</v>
      </c>
      <c r="E388" s="52"/>
    </row>
    <row r="389" spans="1:5" x14ac:dyDescent="0.2">
      <c r="A389" s="42">
        <v>43009</v>
      </c>
      <c r="B389" s="106">
        <f>ROUND(SUM(B280:B310)*1.9835,-1)</f>
        <v>13840</v>
      </c>
      <c r="C389" s="23">
        <f>SUBTOTAL(1,C280:C310)</f>
        <v>17.43870967741935</v>
      </c>
      <c r="D389" s="17">
        <f>SUBTOTAL(1,D280:D310)</f>
        <v>640.64516129032256</v>
      </c>
      <c r="E389" s="52"/>
    </row>
    <row r="390" spans="1:5" x14ac:dyDescent="0.2">
      <c r="A390" s="42">
        <v>43040</v>
      </c>
      <c r="B390" s="106">
        <f>ROUND(SUM(B311:B340)*1.9835,-1)</f>
        <v>15070</v>
      </c>
      <c r="C390" s="23">
        <f>SUBTOTAL(1,C311:C340)</f>
        <v>14.639999999999995</v>
      </c>
      <c r="D390" s="17">
        <f>SUBTOTAL(1,D311:D340)</f>
        <v>802.7</v>
      </c>
      <c r="E390" s="52"/>
    </row>
    <row r="391" spans="1:5" x14ac:dyDescent="0.2">
      <c r="A391" s="43">
        <v>43070</v>
      </c>
      <c r="B391" s="109">
        <f>ROUND(SUM(B341:B371)*1.9835,-1)</f>
        <v>16140</v>
      </c>
      <c r="C391" s="30">
        <f>SUBTOTAL(1,C341:C371)</f>
        <v>8.6419354838709683</v>
      </c>
      <c r="D391" s="33">
        <f>SUBTOTAL(1,D341:D371)</f>
        <v>992.74193548387098</v>
      </c>
      <c r="E391" s="52"/>
    </row>
    <row r="392" spans="1:5" ht="15" x14ac:dyDescent="0.25">
      <c r="A392" s="6" t="s">
        <v>64</v>
      </c>
      <c r="C392" s="52"/>
      <c r="E392" s="52"/>
    </row>
    <row r="393" spans="1:5" ht="15" x14ac:dyDescent="0.25">
      <c r="A393" s="6"/>
    </row>
  </sheetData>
  <hyperlinks>
    <hyperlink ref="A374" r:id="rId1" xr:uid="{00000000-0004-0000-1C00-000000000000}"/>
  </hyperlinks>
  <pageMargins left="0.7" right="0.7" top="0.75" bottom="0.75" header="0.3" footer="0.3"/>
  <pageSetup fitToHeight="0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8">
    <pageSetUpPr fitToPage="1"/>
  </sheetPr>
  <dimension ref="A2:I79"/>
  <sheetViews>
    <sheetView zoomScaleNormal="100" workbookViewId="0">
      <pane xSplit="2" ySplit="6" topLeftCell="C43" activePane="bottomRight" state="frozen"/>
      <selection activeCell="B45" sqref="B45"/>
      <selection pane="topRight" activeCell="B45" sqref="B45"/>
      <selection pane="bottomLeft" activeCell="B45" sqref="B45"/>
      <selection pane="bottomRight" activeCell="F62" sqref="F62"/>
    </sheetView>
  </sheetViews>
  <sheetFormatPr defaultRowHeight="14.25" x14ac:dyDescent="0.2"/>
  <cols>
    <col min="1" max="1" width="12.140625" style="257" bestFit="1" customWidth="1"/>
    <col min="2" max="4" width="18.7109375" style="3" customWidth="1"/>
    <col min="5" max="5" width="18.7109375" style="112" customWidth="1"/>
    <col min="6" max="7" width="18.7109375" style="3" customWidth="1"/>
    <col min="8" max="8" width="18.7109375" style="101" customWidth="1"/>
    <col min="9" max="9" width="18.7109375" style="3" customWidth="1"/>
    <col min="10" max="16384" width="9.140625" style="3"/>
  </cols>
  <sheetData>
    <row r="2" spans="1:9" ht="15" x14ac:dyDescent="0.25">
      <c r="B2" s="6" t="s">
        <v>827</v>
      </c>
    </row>
    <row r="3" spans="1:9" ht="15" customHeight="1" x14ac:dyDescent="0.2">
      <c r="B3" s="556" t="s">
        <v>49</v>
      </c>
      <c r="C3" s="554" t="s">
        <v>83</v>
      </c>
      <c r="D3" s="554"/>
      <c r="E3" s="554"/>
      <c r="F3" s="554"/>
      <c r="G3" s="554"/>
      <c r="H3" s="560" t="s">
        <v>71</v>
      </c>
      <c r="I3" s="554" t="s">
        <v>84</v>
      </c>
    </row>
    <row r="4" spans="1:9" ht="60" customHeight="1" x14ac:dyDescent="0.2">
      <c r="B4" s="557"/>
      <c r="C4" s="14" t="s">
        <v>86</v>
      </c>
      <c r="D4" s="14" t="s">
        <v>87</v>
      </c>
      <c r="E4" s="103" t="s">
        <v>52</v>
      </c>
      <c r="F4" s="14" t="s">
        <v>51</v>
      </c>
      <c r="G4" s="14" t="s">
        <v>88</v>
      </c>
      <c r="H4" s="560"/>
      <c r="I4" s="554"/>
    </row>
    <row r="5" spans="1:9" ht="15" x14ac:dyDescent="0.2">
      <c r="B5" s="15" t="s">
        <v>54</v>
      </c>
      <c r="C5" s="15" t="s">
        <v>81</v>
      </c>
      <c r="D5" s="15" t="s">
        <v>81</v>
      </c>
      <c r="E5" s="104" t="s">
        <v>81</v>
      </c>
      <c r="F5" s="15" t="s">
        <v>81</v>
      </c>
      <c r="G5" s="15" t="s">
        <v>81</v>
      </c>
      <c r="H5" s="188" t="s">
        <v>81</v>
      </c>
      <c r="I5" s="15" t="s">
        <v>81</v>
      </c>
    </row>
    <row r="6" spans="1:9" ht="15" x14ac:dyDescent="0.2">
      <c r="A6" s="257" t="s">
        <v>195</v>
      </c>
      <c r="B6" s="15" t="s">
        <v>57</v>
      </c>
      <c r="C6" s="15" t="s">
        <v>61</v>
      </c>
      <c r="D6" s="15" t="s">
        <v>89</v>
      </c>
      <c r="E6" s="104" t="s">
        <v>60</v>
      </c>
      <c r="F6" s="15" t="s">
        <v>59</v>
      </c>
      <c r="G6" s="15" t="s">
        <v>90</v>
      </c>
      <c r="H6" s="188" t="s">
        <v>62</v>
      </c>
      <c r="I6" s="15" t="s">
        <v>61</v>
      </c>
    </row>
    <row r="7" spans="1:9" ht="15" customHeight="1" x14ac:dyDescent="0.2">
      <c r="A7" s="124">
        <f>MONTH(B7)</f>
        <v>1</v>
      </c>
      <c r="B7" s="166">
        <v>42738</v>
      </c>
      <c r="C7" s="322"/>
      <c r="D7" s="322"/>
      <c r="E7" s="322"/>
      <c r="F7" s="322"/>
      <c r="G7" s="322"/>
      <c r="H7" s="372"/>
      <c r="I7" s="362"/>
    </row>
    <row r="8" spans="1:9" s="52" customFormat="1" x14ac:dyDescent="0.2">
      <c r="A8" s="124">
        <f t="shared" ref="A8:A58" si="0">MONTH(B8)</f>
        <v>1</v>
      </c>
      <c r="B8" s="240">
        <v>42747</v>
      </c>
      <c r="C8" s="72">
        <v>8.44</v>
      </c>
      <c r="D8" s="207">
        <v>7.79</v>
      </c>
      <c r="E8" s="108">
        <v>117</v>
      </c>
      <c r="F8" s="207">
        <v>13.11</v>
      </c>
      <c r="G8" s="72">
        <v>89.6</v>
      </c>
      <c r="H8" s="189" t="s">
        <v>186</v>
      </c>
      <c r="I8" s="72">
        <v>4.7E-2</v>
      </c>
    </row>
    <row r="9" spans="1:9" ht="15" customHeight="1" x14ac:dyDescent="0.2">
      <c r="A9" s="124">
        <f t="shared" si="0"/>
        <v>1</v>
      </c>
      <c r="B9" s="156">
        <v>42754</v>
      </c>
      <c r="C9" s="325"/>
      <c r="D9" s="325"/>
      <c r="E9" s="325"/>
      <c r="F9" s="325"/>
      <c r="G9" s="325"/>
      <c r="H9" s="373"/>
      <c r="I9" s="327"/>
    </row>
    <row r="10" spans="1:9" x14ac:dyDescent="0.2">
      <c r="A10" s="124">
        <f t="shared" si="0"/>
        <v>1</v>
      </c>
      <c r="B10" s="37">
        <v>42761</v>
      </c>
      <c r="C10" s="72">
        <v>11.26</v>
      </c>
      <c r="D10" s="207">
        <v>8.0299999999999994</v>
      </c>
      <c r="E10" s="108">
        <v>114</v>
      </c>
      <c r="F10" s="207">
        <v>10.39</v>
      </c>
      <c r="G10" s="72">
        <v>53.7</v>
      </c>
      <c r="H10" s="189" t="s">
        <v>186</v>
      </c>
      <c r="I10" s="72">
        <v>0.04</v>
      </c>
    </row>
    <row r="11" spans="1:9" x14ac:dyDescent="0.2">
      <c r="A11" s="124">
        <f t="shared" si="0"/>
        <v>2</v>
      </c>
      <c r="B11" s="37">
        <v>42768</v>
      </c>
      <c r="C11" s="72">
        <v>10.63</v>
      </c>
      <c r="D11" s="207">
        <v>8.34</v>
      </c>
      <c r="E11" s="108">
        <v>102</v>
      </c>
      <c r="F11" s="207">
        <v>11.19</v>
      </c>
      <c r="G11" s="72">
        <v>49.4</v>
      </c>
      <c r="H11" s="189" t="s">
        <v>186</v>
      </c>
      <c r="I11" s="72">
        <v>3.2000000000000001E-2</v>
      </c>
    </row>
    <row r="12" spans="1:9" x14ac:dyDescent="0.2">
      <c r="A12" s="124">
        <f t="shared" si="0"/>
        <v>2</v>
      </c>
      <c r="B12" s="37">
        <v>42775</v>
      </c>
      <c r="C12" s="72">
        <v>8.3800000000000008</v>
      </c>
      <c r="D12" s="207">
        <v>8.08</v>
      </c>
      <c r="E12" s="108">
        <v>139</v>
      </c>
      <c r="F12" s="207">
        <v>14.46</v>
      </c>
      <c r="G12" s="72">
        <v>39</v>
      </c>
      <c r="H12" s="189" t="s">
        <v>186</v>
      </c>
      <c r="I12" s="72">
        <v>4.8000000000000001E-2</v>
      </c>
    </row>
    <row r="13" spans="1:9" ht="15" customHeight="1" x14ac:dyDescent="0.2">
      <c r="A13" s="124">
        <f t="shared" si="0"/>
        <v>2</v>
      </c>
      <c r="B13" s="37">
        <v>42783</v>
      </c>
      <c r="C13" s="325"/>
      <c r="D13" s="325"/>
      <c r="E13" s="325"/>
      <c r="F13" s="325"/>
      <c r="G13" s="325"/>
      <c r="H13" s="189" t="s">
        <v>186</v>
      </c>
      <c r="I13" s="72">
        <v>4.4999999999999998E-2</v>
      </c>
    </row>
    <row r="14" spans="1:9" s="52" customFormat="1" x14ac:dyDescent="0.2">
      <c r="A14" s="124">
        <f t="shared" si="0"/>
        <v>2</v>
      </c>
      <c r="B14" s="37">
        <v>42789</v>
      </c>
      <c r="C14" s="72">
        <v>9.16</v>
      </c>
      <c r="D14" s="207">
        <v>7.79</v>
      </c>
      <c r="E14" s="108">
        <v>103</v>
      </c>
      <c r="F14" s="207">
        <v>14.12</v>
      </c>
      <c r="G14" s="72">
        <v>49.5</v>
      </c>
      <c r="H14" s="189" t="s">
        <v>186</v>
      </c>
      <c r="I14" s="72" t="s">
        <v>435</v>
      </c>
    </row>
    <row r="15" spans="1:9" ht="15" customHeight="1" x14ac:dyDescent="0.2">
      <c r="A15" s="124">
        <f t="shared" si="0"/>
        <v>3</v>
      </c>
      <c r="B15" s="37">
        <v>42797</v>
      </c>
      <c r="C15" s="325"/>
      <c r="D15" s="325"/>
      <c r="E15" s="325"/>
      <c r="F15" s="325"/>
      <c r="G15" s="325"/>
      <c r="H15" s="373"/>
      <c r="I15" s="327"/>
    </row>
    <row r="16" spans="1:9" s="52" customFormat="1" x14ac:dyDescent="0.2">
      <c r="A16" s="124">
        <f t="shared" si="0"/>
        <v>3</v>
      </c>
      <c r="B16" s="37">
        <v>42804</v>
      </c>
      <c r="C16" s="72">
        <v>10.53</v>
      </c>
      <c r="D16" s="207">
        <v>7.27</v>
      </c>
      <c r="E16" s="108">
        <v>79</v>
      </c>
      <c r="F16" s="207">
        <v>14.59</v>
      </c>
      <c r="G16" s="72">
        <v>25.2</v>
      </c>
      <c r="H16" s="189" t="s">
        <v>186</v>
      </c>
      <c r="I16" s="72">
        <v>2.1000000000000001E-2</v>
      </c>
    </row>
    <row r="17" spans="1:9" x14ac:dyDescent="0.2">
      <c r="A17" s="124">
        <f t="shared" si="0"/>
        <v>3</v>
      </c>
      <c r="B17" s="37">
        <v>42809</v>
      </c>
      <c r="C17" s="72">
        <v>10.3</v>
      </c>
      <c r="D17" s="207">
        <v>7.7</v>
      </c>
      <c r="E17" s="108">
        <v>88</v>
      </c>
      <c r="F17" s="207">
        <v>18.98</v>
      </c>
      <c r="G17" s="72">
        <v>61.9</v>
      </c>
      <c r="H17" s="189" t="s">
        <v>186</v>
      </c>
      <c r="I17" s="72">
        <v>2.5999999999999999E-2</v>
      </c>
    </row>
    <row r="18" spans="1:9" x14ac:dyDescent="0.2">
      <c r="A18" s="124">
        <f t="shared" si="0"/>
        <v>3</v>
      </c>
      <c r="B18" s="37">
        <v>42817</v>
      </c>
      <c r="C18" s="330"/>
      <c r="D18" s="325"/>
      <c r="E18" s="325"/>
      <c r="F18" s="325"/>
      <c r="G18" s="331"/>
      <c r="H18" s="373"/>
      <c r="I18" s="327"/>
    </row>
    <row r="19" spans="1:9" x14ac:dyDescent="0.2">
      <c r="A19" s="124">
        <f t="shared" si="0"/>
        <v>3</v>
      </c>
      <c r="B19" s="37">
        <v>42824</v>
      </c>
      <c r="C19" s="72">
        <v>9.58</v>
      </c>
      <c r="D19" s="207">
        <v>7</v>
      </c>
      <c r="E19" s="108">
        <v>99</v>
      </c>
      <c r="F19" s="207">
        <v>16.8</v>
      </c>
      <c r="G19" s="72">
        <v>34.799999999999997</v>
      </c>
      <c r="H19" s="189" t="s">
        <v>186</v>
      </c>
      <c r="I19" s="72">
        <v>2.7E-2</v>
      </c>
    </row>
    <row r="20" spans="1:9" x14ac:dyDescent="0.2">
      <c r="A20" s="124">
        <f t="shared" si="0"/>
        <v>4</v>
      </c>
      <c r="B20" s="37">
        <v>42832</v>
      </c>
      <c r="C20" s="325"/>
      <c r="D20" s="325"/>
      <c r="E20" s="325"/>
      <c r="F20" s="325"/>
      <c r="G20" s="325"/>
      <c r="H20" s="373"/>
      <c r="I20" s="327"/>
    </row>
    <row r="21" spans="1:9" x14ac:dyDescent="0.2">
      <c r="A21" s="124">
        <f t="shared" si="0"/>
        <v>4</v>
      </c>
      <c r="B21" s="37">
        <v>42839</v>
      </c>
      <c r="C21" s="72">
        <v>10.82</v>
      </c>
      <c r="D21" s="207">
        <v>8.64</v>
      </c>
      <c r="E21" s="108">
        <v>105</v>
      </c>
      <c r="F21" s="207">
        <v>16.43</v>
      </c>
      <c r="G21" s="72">
        <v>28.1</v>
      </c>
      <c r="H21" s="189" t="s">
        <v>186</v>
      </c>
      <c r="I21" s="72">
        <v>2.1999999999999999E-2</v>
      </c>
    </row>
    <row r="22" spans="1:9" x14ac:dyDescent="0.2">
      <c r="A22" s="124">
        <f t="shared" si="0"/>
        <v>4</v>
      </c>
      <c r="B22" s="37">
        <v>42846</v>
      </c>
      <c r="C22" s="72">
        <v>10.14</v>
      </c>
      <c r="D22" s="207">
        <v>8.76</v>
      </c>
      <c r="E22" s="108">
        <v>95</v>
      </c>
      <c r="F22" s="207">
        <v>18.34</v>
      </c>
      <c r="G22" s="72">
        <v>23.2</v>
      </c>
      <c r="H22" s="189" t="s">
        <v>186</v>
      </c>
      <c r="I22" s="72" t="s">
        <v>435</v>
      </c>
    </row>
    <row r="23" spans="1:9" x14ac:dyDescent="0.2">
      <c r="A23" s="124">
        <f t="shared" si="0"/>
        <v>4</v>
      </c>
      <c r="B23" s="37">
        <v>42851</v>
      </c>
      <c r="C23" s="72">
        <v>9.75</v>
      </c>
      <c r="D23" s="207">
        <v>7.65</v>
      </c>
      <c r="E23" s="108">
        <v>70</v>
      </c>
      <c r="F23" s="207">
        <v>17.579999999999998</v>
      </c>
      <c r="G23" s="72">
        <v>23.9</v>
      </c>
      <c r="H23" s="189" t="s">
        <v>186</v>
      </c>
      <c r="I23" s="72">
        <f>20/1000</f>
        <v>0.02</v>
      </c>
    </row>
    <row r="24" spans="1:9" x14ac:dyDescent="0.2">
      <c r="A24" s="124">
        <f t="shared" si="0"/>
        <v>5</v>
      </c>
      <c r="B24" s="240">
        <v>42859</v>
      </c>
      <c r="C24" s="72">
        <v>8.94</v>
      </c>
      <c r="D24" s="207">
        <v>8.64</v>
      </c>
      <c r="E24" s="108">
        <v>84</v>
      </c>
      <c r="F24" s="207">
        <v>24.18</v>
      </c>
      <c r="G24" s="72">
        <v>28.6</v>
      </c>
      <c r="H24" s="189" t="s">
        <v>186</v>
      </c>
      <c r="I24" s="72">
        <f>320/1000</f>
        <v>0.32</v>
      </c>
    </row>
    <row r="25" spans="1:9" x14ac:dyDescent="0.2">
      <c r="A25" s="124">
        <f t="shared" si="0"/>
        <v>5</v>
      </c>
      <c r="B25" s="37">
        <v>42867</v>
      </c>
      <c r="C25" s="72">
        <v>11.06</v>
      </c>
      <c r="D25" s="207">
        <v>8.41</v>
      </c>
      <c r="E25" s="108">
        <v>83</v>
      </c>
      <c r="F25" s="207">
        <v>20.16</v>
      </c>
      <c r="G25" s="72">
        <v>31.6</v>
      </c>
      <c r="H25" s="189" t="s">
        <v>186</v>
      </c>
      <c r="I25" s="72">
        <f>29/1000</f>
        <v>2.9000000000000001E-2</v>
      </c>
    </row>
    <row r="26" spans="1:9" x14ac:dyDescent="0.2">
      <c r="A26" s="124">
        <f t="shared" si="0"/>
        <v>5</v>
      </c>
      <c r="B26" s="37">
        <v>42873</v>
      </c>
      <c r="C26" s="72">
        <v>8.23</v>
      </c>
      <c r="D26" s="207">
        <v>8.57</v>
      </c>
      <c r="E26" s="108">
        <v>124</v>
      </c>
      <c r="F26" s="207">
        <v>18.02</v>
      </c>
      <c r="G26" s="72">
        <v>38</v>
      </c>
      <c r="H26" s="189" t="s">
        <v>186</v>
      </c>
      <c r="I26" s="72">
        <f>32/1000</f>
        <v>3.2000000000000001E-2</v>
      </c>
    </row>
    <row r="27" spans="1:9" x14ac:dyDescent="0.2">
      <c r="A27" s="124">
        <f t="shared" si="0"/>
        <v>5</v>
      </c>
      <c r="B27" s="156">
        <v>42880</v>
      </c>
      <c r="C27" s="72">
        <v>6.24</v>
      </c>
      <c r="D27" s="207">
        <v>8.23</v>
      </c>
      <c r="E27" s="108">
        <v>373</v>
      </c>
      <c r="F27" s="207">
        <v>25</v>
      </c>
      <c r="G27" s="72">
        <v>60</v>
      </c>
      <c r="H27" s="189" t="s">
        <v>186</v>
      </c>
      <c r="I27" s="72">
        <f>91/1000</f>
        <v>9.0999999999999998E-2</v>
      </c>
    </row>
    <row r="28" spans="1:9" x14ac:dyDescent="0.2">
      <c r="A28" s="124">
        <f t="shared" si="0"/>
        <v>6</v>
      </c>
      <c r="B28" s="37">
        <v>42887</v>
      </c>
      <c r="C28" s="72">
        <v>9.9</v>
      </c>
      <c r="D28" s="207">
        <v>6</v>
      </c>
      <c r="E28" s="108">
        <v>83</v>
      </c>
      <c r="F28" s="207">
        <v>24.2</v>
      </c>
      <c r="G28" s="72">
        <v>64</v>
      </c>
      <c r="H28" s="189" t="s">
        <v>186</v>
      </c>
      <c r="I28" s="72" t="s">
        <v>435</v>
      </c>
    </row>
    <row r="29" spans="1:9" x14ac:dyDescent="0.2">
      <c r="A29" s="124">
        <f t="shared" si="0"/>
        <v>6</v>
      </c>
      <c r="B29" s="37">
        <v>42895</v>
      </c>
      <c r="C29" s="72">
        <v>4.9000000000000004</v>
      </c>
      <c r="D29" s="207">
        <v>8.6</v>
      </c>
      <c r="E29" s="108">
        <v>66</v>
      </c>
      <c r="F29" s="207">
        <v>19.399999999999999</v>
      </c>
      <c r="G29" s="72">
        <v>29.6</v>
      </c>
      <c r="H29" s="189" t="s">
        <v>186</v>
      </c>
      <c r="I29" s="72">
        <f>23/1000</f>
        <v>2.3E-2</v>
      </c>
    </row>
    <row r="30" spans="1:9" x14ac:dyDescent="0.2">
      <c r="A30" s="124">
        <f t="shared" si="0"/>
        <v>6</v>
      </c>
      <c r="B30" s="37">
        <v>42899</v>
      </c>
      <c r="C30" s="302">
        <v>10.9</v>
      </c>
      <c r="D30" s="207">
        <v>8.3000000000000007</v>
      </c>
      <c r="E30" s="108">
        <v>55</v>
      </c>
      <c r="F30" s="207">
        <v>19.899999999999999</v>
      </c>
      <c r="G30" s="72">
        <v>30</v>
      </c>
      <c r="H30" s="189" t="s">
        <v>186</v>
      </c>
      <c r="I30" s="72" t="s">
        <v>435</v>
      </c>
    </row>
    <row r="31" spans="1:9" x14ac:dyDescent="0.2">
      <c r="A31" s="124">
        <f t="shared" si="0"/>
        <v>6</v>
      </c>
      <c r="B31" s="37">
        <v>42906</v>
      </c>
      <c r="C31" s="72">
        <v>8</v>
      </c>
      <c r="D31" s="207">
        <v>7.9</v>
      </c>
      <c r="E31" s="108">
        <v>48</v>
      </c>
      <c r="F31" s="207">
        <v>26.3</v>
      </c>
      <c r="G31" s="72">
        <v>29.9</v>
      </c>
      <c r="H31" s="189" t="s">
        <v>186</v>
      </c>
      <c r="I31" s="72" t="s">
        <v>435</v>
      </c>
    </row>
    <row r="32" spans="1:9" x14ac:dyDescent="0.2">
      <c r="A32" s="124">
        <f t="shared" si="0"/>
        <v>6</v>
      </c>
      <c r="B32" s="37">
        <v>42913</v>
      </c>
      <c r="C32" s="72">
        <v>7.6</v>
      </c>
      <c r="D32" s="207">
        <v>7.6</v>
      </c>
      <c r="E32" s="108">
        <v>51</v>
      </c>
      <c r="F32" s="207">
        <v>23</v>
      </c>
      <c r="G32" s="72">
        <v>31.1</v>
      </c>
      <c r="H32" s="189" t="s">
        <v>186</v>
      </c>
      <c r="I32" s="72" t="s">
        <v>435</v>
      </c>
    </row>
    <row r="33" spans="1:9" x14ac:dyDescent="0.2">
      <c r="A33" s="124">
        <f t="shared" si="0"/>
        <v>7</v>
      </c>
      <c r="B33" s="37">
        <v>42921</v>
      </c>
      <c r="C33" s="72">
        <v>7.4</v>
      </c>
      <c r="D33" s="207">
        <v>8.1</v>
      </c>
      <c r="E33" s="108">
        <v>228</v>
      </c>
      <c r="F33" s="207">
        <v>25.1</v>
      </c>
      <c r="G33" s="72">
        <v>67.7</v>
      </c>
      <c r="H33" s="189" t="s">
        <v>186</v>
      </c>
      <c r="I33" s="72">
        <v>6.5000000000000002E-2</v>
      </c>
    </row>
    <row r="34" spans="1:9" x14ac:dyDescent="0.2">
      <c r="A34" s="124">
        <f t="shared" si="0"/>
        <v>7</v>
      </c>
      <c r="B34" s="37">
        <v>42928</v>
      </c>
      <c r="C34" s="72">
        <v>7.5</v>
      </c>
      <c r="D34" s="207">
        <v>8.1</v>
      </c>
      <c r="E34" s="108">
        <v>234</v>
      </c>
      <c r="F34" s="207">
        <v>27.4</v>
      </c>
      <c r="G34" s="72">
        <v>54.6</v>
      </c>
      <c r="H34" s="189" t="s">
        <v>186</v>
      </c>
      <c r="I34" s="72">
        <v>7.4999999999999997E-2</v>
      </c>
    </row>
    <row r="35" spans="1:9" x14ac:dyDescent="0.2">
      <c r="A35" s="124">
        <f t="shared" si="0"/>
        <v>7</v>
      </c>
      <c r="B35" s="37">
        <v>42934</v>
      </c>
      <c r="C35" s="72">
        <v>10.1</v>
      </c>
      <c r="D35" s="207">
        <v>8</v>
      </c>
      <c r="E35" s="108">
        <v>530</v>
      </c>
      <c r="F35" s="207">
        <v>26.3</v>
      </c>
      <c r="G35" s="72">
        <v>81.900000000000006</v>
      </c>
      <c r="H35" s="189" t="s">
        <v>186</v>
      </c>
      <c r="I35" s="72">
        <v>0.18</v>
      </c>
    </row>
    <row r="36" spans="1:9" x14ac:dyDescent="0.2">
      <c r="A36" s="124">
        <f t="shared" si="0"/>
        <v>7</v>
      </c>
      <c r="B36" s="37">
        <v>42943</v>
      </c>
      <c r="C36" s="72">
        <v>8.1999999999999993</v>
      </c>
      <c r="D36" s="207">
        <v>7.8</v>
      </c>
      <c r="E36" s="108">
        <v>1045</v>
      </c>
      <c r="F36" s="207">
        <v>25.9</v>
      </c>
      <c r="G36" s="72">
        <v>80</v>
      </c>
      <c r="H36" s="189" t="s">
        <v>186</v>
      </c>
      <c r="I36" s="72">
        <v>0.33</v>
      </c>
    </row>
    <row r="37" spans="1:9" x14ac:dyDescent="0.2">
      <c r="A37" s="124">
        <f t="shared" si="0"/>
        <v>8</v>
      </c>
      <c r="B37" s="37">
        <v>42948</v>
      </c>
      <c r="C37" s="72">
        <v>7.4</v>
      </c>
      <c r="D37" s="207">
        <v>7.7</v>
      </c>
      <c r="E37" s="108">
        <v>879</v>
      </c>
      <c r="F37" s="207">
        <v>26.2</v>
      </c>
      <c r="G37" s="72">
        <v>55.9</v>
      </c>
      <c r="H37" s="189" t="s">
        <v>186</v>
      </c>
      <c r="I37" s="72">
        <v>0.28000000000000003</v>
      </c>
    </row>
    <row r="38" spans="1:9" x14ac:dyDescent="0.2">
      <c r="A38" s="124">
        <f t="shared" si="0"/>
        <v>8</v>
      </c>
      <c r="B38" s="37">
        <v>42955</v>
      </c>
      <c r="C38" s="72">
        <v>9.6</v>
      </c>
      <c r="D38" s="207">
        <v>8</v>
      </c>
      <c r="E38" s="108">
        <v>840</v>
      </c>
      <c r="F38" s="207">
        <v>25.1</v>
      </c>
      <c r="G38" s="72">
        <v>57</v>
      </c>
      <c r="H38" s="189" t="s">
        <v>186</v>
      </c>
      <c r="I38" s="72">
        <v>0.23</v>
      </c>
    </row>
    <row r="39" spans="1:9" x14ac:dyDescent="0.2">
      <c r="A39" s="124">
        <f t="shared" si="0"/>
        <v>8</v>
      </c>
      <c r="B39" s="37">
        <v>42962</v>
      </c>
      <c r="C39" s="72">
        <v>4.4000000000000004</v>
      </c>
      <c r="D39" s="207">
        <v>8.1</v>
      </c>
      <c r="E39" s="108">
        <v>599</v>
      </c>
      <c r="F39" s="207">
        <v>24.1</v>
      </c>
      <c r="G39" s="72">
        <v>65.7</v>
      </c>
      <c r="H39" s="189" t="s">
        <v>186</v>
      </c>
      <c r="I39" s="72">
        <v>0.21</v>
      </c>
    </row>
    <row r="40" spans="1:9" x14ac:dyDescent="0.2">
      <c r="A40" s="124">
        <f t="shared" si="0"/>
        <v>8</v>
      </c>
      <c r="B40" s="37">
        <v>42971</v>
      </c>
      <c r="C40" s="327"/>
      <c r="D40" s="207">
        <v>7.8</v>
      </c>
      <c r="E40" s="108">
        <v>503</v>
      </c>
      <c r="F40" s="207">
        <v>25.6</v>
      </c>
      <c r="G40" s="327"/>
      <c r="H40" s="189" t="s">
        <v>186</v>
      </c>
      <c r="I40" s="72">
        <v>0.16</v>
      </c>
    </row>
    <row r="41" spans="1:9" x14ac:dyDescent="0.2">
      <c r="A41" s="124">
        <f t="shared" si="0"/>
        <v>9</v>
      </c>
      <c r="B41" s="37">
        <v>42979</v>
      </c>
      <c r="C41" s="72">
        <v>9.1999999999999993</v>
      </c>
      <c r="D41" s="207">
        <v>7.7</v>
      </c>
      <c r="E41" s="108">
        <v>647</v>
      </c>
      <c r="F41" s="207">
        <v>25.7</v>
      </c>
      <c r="G41" s="72">
        <v>61.7</v>
      </c>
      <c r="H41" s="189" t="s">
        <v>186</v>
      </c>
      <c r="I41" s="72">
        <v>0.22</v>
      </c>
    </row>
    <row r="42" spans="1:9" x14ac:dyDescent="0.2">
      <c r="A42" s="124">
        <f t="shared" si="0"/>
        <v>9</v>
      </c>
      <c r="B42" s="37">
        <v>42986</v>
      </c>
      <c r="C42" s="72">
        <v>10.199999999999999</v>
      </c>
      <c r="D42" s="207">
        <v>7.8</v>
      </c>
      <c r="E42" s="108">
        <v>854</v>
      </c>
      <c r="F42" s="207">
        <v>24.6</v>
      </c>
      <c r="G42" s="72">
        <v>25.8</v>
      </c>
      <c r="H42" s="189" t="s">
        <v>186</v>
      </c>
      <c r="I42" s="72">
        <v>0.28000000000000003</v>
      </c>
    </row>
    <row r="43" spans="1:9" x14ac:dyDescent="0.2">
      <c r="A43" s="124">
        <f t="shared" si="0"/>
        <v>9</v>
      </c>
      <c r="B43" s="37">
        <v>42993</v>
      </c>
      <c r="C43" s="347"/>
      <c r="D43" s="207">
        <v>7.8</v>
      </c>
      <c r="E43" s="108">
        <v>674</v>
      </c>
      <c r="F43" s="207">
        <v>23.2</v>
      </c>
      <c r="G43" s="72">
        <v>42.7</v>
      </c>
      <c r="H43" s="189" t="s">
        <v>186</v>
      </c>
      <c r="I43" s="72">
        <v>0.24</v>
      </c>
    </row>
    <row r="44" spans="1:9" x14ac:dyDescent="0.2">
      <c r="A44" s="124">
        <f t="shared" si="0"/>
        <v>9</v>
      </c>
      <c r="B44" s="156">
        <v>43000</v>
      </c>
      <c r="C44" s="174">
        <v>10.9</v>
      </c>
      <c r="D44" s="175">
        <v>7.91</v>
      </c>
      <c r="E44" s="120">
        <v>550</v>
      </c>
      <c r="F44" s="175">
        <v>21.76</v>
      </c>
      <c r="G44" s="174">
        <v>45.2</v>
      </c>
      <c r="H44" s="189" t="s">
        <v>186</v>
      </c>
      <c r="I44" s="174">
        <v>0.21</v>
      </c>
    </row>
    <row r="45" spans="1:9" x14ac:dyDescent="0.2">
      <c r="A45" s="124">
        <f t="shared" si="0"/>
        <v>9</v>
      </c>
      <c r="B45" s="156">
        <v>43004</v>
      </c>
      <c r="C45" s="356"/>
      <c r="D45" s="365"/>
      <c r="E45" s="366"/>
      <c r="F45" s="356"/>
      <c r="G45" s="356"/>
      <c r="H45" s="363"/>
      <c r="I45" s="509"/>
    </row>
    <row r="46" spans="1:9" x14ac:dyDescent="0.2">
      <c r="A46" s="124">
        <f t="shared" si="0"/>
        <v>10</v>
      </c>
      <c r="B46" s="156">
        <v>43014</v>
      </c>
      <c r="C46" s="72">
        <v>6.5</v>
      </c>
      <c r="D46" s="207">
        <v>7.8</v>
      </c>
      <c r="E46" s="108">
        <v>586</v>
      </c>
      <c r="F46" s="207">
        <v>18.600000000000001</v>
      </c>
      <c r="G46" s="72">
        <v>42.8</v>
      </c>
      <c r="H46" s="189" t="s">
        <v>186</v>
      </c>
      <c r="I46" s="72">
        <v>0.21</v>
      </c>
    </row>
    <row r="47" spans="1:9" x14ac:dyDescent="0.2">
      <c r="A47" s="124">
        <f t="shared" si="0"/>
        <v>10</v>
      </c>
      <c r="B47" s="156">
        <v>43021</v>
      </c>
      <c r="C47" s="327"/>
      <c r="D47" s="207">
        <v>7.9</v>
      </c>
      <c r="E47" s="108">
        <v>619</v>
      </c>
      <c r="F47" s="207">
        <v>16.399999999999999</v>
      </c>
      <c r="G47" s="72">
        <v>39.6</v>
      </c>
      <c r="H47" s="189" t="s">
        <v>186</v>
      </c>
      <c r="I47" s="72">
        <v>0.25</v>
      </c>
    </row>
    <row r="48" spans="1:9" s="52" customFormat="1" x14ac:dyDescent="0.2">
      <c r="A48" s="124">
        <f t="shared" si="0"/>
        <v>10</v>
      </c>
      <c r="B48" s="156">
        <v>43027</v>
      </c>
      <c r="C48" s="72">
        <v>12.2</v>
      </c>
      <c r="D48" s="207">
        <v>7.9</v>
      </c>
      <c r="E48" s="108">
        <v>628</v>
      </c>
      <c r="F48" s="207">
        <v>17.7</v>
      </c>
      <c r="G48" s="72">
        <v>58</v>
      </c>
      <c r="H48" s="189" t="s">
        <v>186</v>
      </c>
      <c r="I48" s="72">
        <v>0.28999999999999998</v>
      </c>
    </row>
    <row r="49" spans="1:9" s="52" customFormat="1" x14ac:dyDescent="0.2">
      <c r="A49" s="124">
        <f t="shared" si="0"/>
        <v>10</v>
      </c>
      <c r="B49" s="156">
        <v>43035</v>
      </c>
      <c r="C49" s="72">
        <v>7.8</v>
      </c>
      <c r="D49" s="207">
        <v>7.7</v>
      </c>
      <c r="E49" s="108">
        <v>620</v>
      </c>
      <c r="F49" s="207">
        <v>18.5</v>
      </c>
      <c r="G49" s="72">
        <v>49.2</v>
      </c>
      <c r="H49" s="189" t="s">
        <v>186</v>
      </c>
      <c r="I49" s="72">
        <v>0.28000000000000003</v>
      </c>
    </row>
    <row r="50" spans="1:9" s="52" customFormat="1" x14ac:dyDescent="0.2">
      <c r="A50" s="124">
        <f t="shared" si="0"/>
        <v>10</v>
      </c>
      <c r="B50" s="156">
        <v>43039</v>
      </c>
      <c r="C50" s="72">
        <v>12.9</v>
      </c>
      <c r="D50" s="207">
        <v>7.7</v>
      </c>
      <c r="E50" s="108">
        <v>692</v>
      </c>
      <c r="F50" s="207">
        <v>16.8</v>
      </c>
      <c r="G50" s="72">
        <v>46.3</v>
      </c>
      <c r="H50" s="189" t="s">
        <v>186</v>
      </c>
      <c r="I50" s="72">
        <v>0.31</v>
      </c>
    </row>
    <row r="51" spans="1:9" x14ac:dyDescent="0.2">
      <c r="A51" s="124">
        <f t="shared" si="0"/>
        <v>11</v>
      </c>
      <c r="B51" s="37">
        <v>43046</v>
      </c>
      <c r="C51" s="72">
        <v>16.2</v>
      </c>
      <c r="D51" s="207">
        <v>8</v>
      </c>
      <c r="E51" s="108">
        <v>735</v>
      </c>
      <c r="F51" s="207">
        <v>15.4</v>
      </c>
      <c r="G51" s="72">
        <v>32.4</v>
      </c>
      <c r="H51" s="189" t="s">
        <v>186</v>
      </c>
      <c r="I51" s="72">
        <v>0.3</v>
      </c>
    </row>
    <row r="52" spans="1:9" x14ac:dyDescent="0.2">
      <c r="A52" s="124">
        <f t="shared" si="0"/>
        <v>11</v>
      </c>
      <c r="B52" s="156">
        <v>43056</v>
      </c>
      <c r="C52" s="72">
        <v>10.8</v>
      </c>
      <c r="D52" s="207">
        <v>7.7</v>
      </c>
      <c r="E52" s="108">
        <v>806</v>
      </c>
      <c r="F52" s="207">
        <v>15.5</v>
      </c>
      <c r="G52" s="72">
        <v>43.3</v>
      </c>
      <c r="H52" s="189" t="s">
        <v>186</v>
      </c>
      <c r="I52" s="72">
        <v>0.31</v>
      </c>
    </row>
    <row r="53" spans="1:9" x14ac:dyDescent="0.2">
      <c r="A53" s="124">
        <f t="shared" si="0"/>
        <v>11</v>
      </c>
      <c r="B53" s="156">
        <v>43061</v>
      </c>
      <c r="C53" s="72">
        <v>13</v>
      </c>
      <c r="D53" s="207">
        <v>7.8</v>
      </c>
      <c r="E53" s="108">
        <v>792</v>
      </c>
      <c r="F53" s="207">
        <v>13.9</v>
      </c>
      <c r="G53" s="72">
        <v>39.6</v>
      </c>
      <c r="H53" s="189" t="s">
        <v>186</v>
      </c>
      <c r="I53" s="72">
        <v>0.32</v>
      </c>
    </row>
    <row r="54" spans="1:9" x14ac:dyDescent="0.2">
      <c r="A54" s="124">
        <f t="shared" si="0"/>
        <v>11</v>
      </c>
      <c r="B54" s="240">
        <f>+B53+7</f>
        <v>43068</v>
      </c>
      <c r="C54" s="327"/>
      <c r="D54" s="207">
        <v>7.8</v>
      </c>
      <c r="E54" s="108">
        <v>808</v>
      </c>
      <c r="F54" s="207">
        <v>13</v>
      </c>
      <c r="G54" s="72">
        <v>56.1</v>
      </c>
      <c r="H54" s="189" t="s">
        <v>186</v>
      </c>
      <c r="I54" s="72">
        <v>0.35</v>
      </c>
    </row>
    <row r="55" spans="1:9" s="52" customFormat="1" x14ac:dyDescent="0.2">
      <c r="A55" s="124">
        <f t="shared" si="0"/>
        <v>12</v>
      </c>
      <c r="B55" s="240">
        <v>43076</v>
      </c>
      <c r="C55" s="72">
        <v>15.1</v>
      </c>
      <c r="D55" s="207">
        <v>7.9</v>
      </c>
      <c r="E55" s="108">
        <v>952</v>
      </c>
      <c r="F55" s="207">
        <v>9.1999999999999993</v>
      </c>
      <c r="G55" s="72">
        <v>24</v>
      </c>
      <c r="H55" s="189" t="s">
        <v>186</v>
      </c>
      <c r="I55" s="72">
        <v>0.38</v>
      </c>
    </row>
    <row r="56" spans="1:9" s="52" customFormat="1" x14ac:dyDescent="0.2">
      <c r="A56" s="124">
        <f t="shared" si="0"/>
        <v>12</v>
      </c>
      <c r="B56" s="240">
        <v>43084</v>
      </c>
      <c r="C56" s="72">
        <v>11.3</v>
      </c>
      <c r="D56" s="207">
        <v>7.9</v>
      </c>
      <c r="E56" s="108">
        <v>1006</v>
      </c>
      <c r="F56" s="207">
        <v>8.5</v>
      </c>
      <c r="G56" s="72">
        <v>27.9</v>
      </c>
      <c r="H56" s="189" t="s">
        <v>186</v>
      </c>
      <c r="I56" s="72">
        <v>0.4</v>
      </c>
    </row>
    <row r="57" spans="1:9" s="52" customFormat="1" x14ac:dyDescent="0.2">
      <c r="A57" s="124">
        <f t="shared" si="0"/>
        <v>12</v>
      </c>
      <c r="B57" s="240">
        <v>43090</v>
      </c>
      <c r="C57" s="72">
        <v>16.010000000000002</v>
      </c>
      <c r="D57" s="207">
        <v>8.0399999999999991</v>
      </c>
      <c r="E57" s="108">
        <v>993</v>
      </c>
      <c r="F57" s="207">
        <v>7.97</v>
      </c>
      <c r="G57" s="72">
        <v>22.1</v>
      </c>
      <c r="H57" s="189" t="s">
        <v>186</v>
      </c>
      <c r="I57" s="72">
        <v>0.39</v>
      </c>
    </row>
    <row r="58" spans="1:9" s="52" customFormat="1" x14ac:dyDescent="0.2">
      <c r="A58" s="124">
        <f t="shared" si="0"/>
        <v>12</v>
      </c>
      <c r="B58" s="240">
        <v>43096</v>
      </c>
      <c r="C58" s="72">
        <v>12.8</v>
      </c>
      <c r="D58" s="207">
        <v>7.75</v>
      </c>
      <c r="E58" s="108">
        <v>1064</v>
      </c>
      <c r="F58" s="207">
        <v>8.82</v>
      </c>
      <c r="G58" s="72">
        <v>25.3</v>
      </c>
      <c r="H58" s="189" t="s">
        <v>186</v>
      </c>
      <c r="I58" s="72">
        <v>0.38</v>
      </c>
    </row>
    <row r="59" spans="1:9" ht="15" x14ac:dyDescent="0.25">
      <c r="B59" s="89" t="s">
        <v>64</v>
      </c>
      <c r="C59" s="88"/>
      <c r="D59" s="88"/>
      <c r="E59" s="121"/>
      <c r="F59" s="88"/>
      <c r="G59" s="88"/>
      <c r="H59" s="190"/>
      <c r="I59" s="88"/>
    </row>
    <row r="65" spans="2:9" hidden="1" x14ac:dyDescent="0.2">
      <c r="B65" s="233" t="s">
        <v>432</v>
      </c>
      <c r="C65" s="1"/>
      <c r="D65" s="1"/>
      <c r="E65" s="111"/>
      <c r="F65" s="1"/>
      <c r="G65" s="1"/>
      <c r="H65" s="170"/>
      <c r="I65" s="170"/>
    </row>
    <row r="66" spans="2:9" ht="45" hidden="1" x14ac:dyDescent="0.2">
      <c r="B66" s="236"/>
      <c r="C66" s="226" t="s">
        <v>92</v>
      </c>
      <c r="D66" s="226" t="s">
        <v>93</v>
      </c>
      <c r="E66" s="103" t="s">
        <v>94</v>
      </c>
      <c r="F66" s="226" t="s">
        <v>95</v>
      </c>
      <c r="G66" s="226" t="s">
        <v>96</v>
      </c>
      <c r="H66" s="227" t="s">
        <v>71</v>
      </c>
      <c r="I66" s="227" t="s">
        <v>84</v>
      </c>
    </row>
    <row r="67" spans="2:9" hidden="1" x14ac:dyDescent="0.2">
      <c r="B67" s="228">
        <v>41548</v>
      </c>
      <c r="C67" s="77"/>
      <c r="D67" s="77"/>
      <c r="E67" s="77"/>
      <c r="F67" s="77"/>
      <c r="G67" s="77"/>
      <c r="H67" s="77"/>
      <c r="I67" s="77"/>
    </row>
    <row r="68" spans="2:9" hidden="1" x14ac:dyDescent="0.2">
      <c r="B68" s="228">
        <v>41579</v>
      </c>
      <c r="C68" s="77"/>
      <c r="D68" s="77"/>
      <c r="E68" s="77"/>
      <c r="F68" s="77"/>
      <c r="G68" s="77"/>
      <c r="H68" s="77"/>
      <c r="I68" s="77"/>
    </row>
    <row r="69" spans="2:9" hidden="1" x14ac:dyDescent="0.2">
      <c r="B69" s="228">
        <v>41609</v>
      </c>
      <c r="C69" s="77"/>
      <c r="D69" s="77"/>
      <c r="E69" s="77"/>
      <c r="F69" s="77"/>
      <c r="G69" s="77"/>
      <c r="H69" s="77"/>
      <c r="I69" s="77"/>
    </row>
    <row r="70" spans="2:9" hidden="1" x14ac:dyDescent="0.2">
      <c r="B70" s="228">
        <v>41640</v>
      </c>
      <c r="C70" s="77"/>
      <c r="D70" s="77"/>
      <c r="E70" s="77"/>
      <c r="F70" s="77"/>
      <c r="G70" s="77"/>
      <c r="H70" s="77"/>
      <c r="I70" s="77"/>
    </row>
    <row r="71" spans="2:9" hidden="1" x14ac:dyDescent="0.2">
      <c r="B71" s="228">
        <v>41671</v>
      </c>
      <c r="C71" s="77"/>
      <c r="D71" s="77"/>
      <c r="E71" s="77"/>
      <c r="F71" s="77"/>
      <c r="G71" s="77"/>
      <c r="H71" s="77"/>
      <c r="I71" s="77"/>
    </row>
    <row r="72" spans="2:9" hidden="1" x14ac:dyDescent="0.2">
      <c r="B72" s="228">
        <v>41699</v>
      </c>
      <c r="C72" s="77">
        <v>0.24</v>
      </c>
      <c r="D72" s="77" t="s">
        <v>184</v>
      </c>
      <c r="E72" s="77">
        <v>1</v>
      </c>
      <c r="F72" s="77">
        <v>0.24</v>
      </c>
      <c r="G72" s="77">
        <v>0.24</v>
      </c>
      <c r="H72" s="77">
        <v>0.2</v>
      </c>
      <c r="I72" s="77">
        <v>1</v>
      </c>
    </row>
    <row r="73" spans="2:9" hidden="1" x14ac:dyDescent="0.2">
      <c r="B73" s="228">
        <v>41730</v>
      </c>
      <c r="C73" s="77"/>
      <c r="D73" s="77"/>
      <c r="E73" s="77"/>
      <c r="F73" s="77"/>
      <c r="G73" s="77"/>
      <c r="H73" s="77">
        <v>0.3</v>
      </c>
      <c r="I73" s="77">
        <v>0.9</v>
      </c>
    </row>
    <row r="74" spans="2:9" hidden="1" x14ac:dyDescent="0.2">
      <c r="B74" s="228">
        <v>41760</v>
      </c>
      <c r="C74" s="77">
        <v>0.16</v>
      </c>
      <c r="D74" s="77">
        <v>0.12</v>
      </c>
      <c r="E74" s="77">
        <v>1</v>
      </c>
      <c r="F74" s="77">
        <v>0.16</v>
      </c>
      <c r="G74" s="77">
        <v>0.16</v>
      </c>
      <c r="H74" s="77">
        <v>0.2</v>
      </c>
      <c r="I74" s="77">
        <v>0.7</v>
      </c>
    </row>
    <row r="75" spans="2:9" hidden="1" x14ac:dyDescent="0.2">
      <c r="B75" s="228">
        <v>41791</v>
      </c>
      <c r="C75" s="77">
        <v>0.28000000000000003</v>
      </c>
      <c r="D75" s="77" t="s">
        <v>449</v>
      </c>
      <c r="E75" s="77">
        <v>1</v>
      </c>
      <c r="F75" s="77">
        <v>0.28000000000000003</v>
      </c>
      <c r="G75" s="77">
        <v>0.28000000000000003</v>
      </c>
      <c r="H75" s="77">
        <v>0.2</v>
      </c>
      <c r="I75" s="77">
        <v>0.5</v>
      </c>
    </row>
    <row r="76" spans="2:9" hidden="1" x14ac:dyDescent="0.2">
      <c r="B76" s="228">
        <v>41821</v>
      </c>
      <c r="C76" s="77">
        <v>0.14000000000000001</v>
      </c>
      <c r="D76" s="77">
        <v>9.8000000000000004E-2</v>
      </c>
      <c r="E76" s="77">
        <v>1</v>
      </c>
      <c r="F76" s="77">
        <v>0.14000000000000001</v>
      </c>
      <c r="G76" s="77">
        <v>0.14000000000000001</v>
      </c>
      <c r="H76" s="77">
        <v>0.2</v>
      </c>
      <c r="I76" s="77">
        <v>0.4</v>
      </c>
    </row>
    <row r="77" spans="2:9" hidden="1" x14ac:dyDescent="0.2">
      <c r="B77" s="228">
        <v>41852</v>
      </c>
      <c r="C77" s="77"/>
      <c r="D77" s="77"/>
      <c r="E77" s="77"/>
      <c r="F77" s="77"/>
      <c r="G77" s="77"/>
      <c r="H77" s="77">
        <v>0.2</v>
      </c>
      <c r="I77" s="77">
        <v>0.4</v>
      </c>
    </row>
    <row r="78" spans="2:9" hidden="1" x14ac:dyDescent="0.2">
      <c r="B78" s="228">
        <v>41883</v>
      </c>
      <c r="C78" s="77">
        <v>0.28999999999999998</v>
      </c>
      <c r="D78" s="77">
        <v>0.111</v>
      </c>
      <c r="E78" s="77">
        <v>1</v>
      </c>
      <c r="F78" s="77">
        <v>0.28999999999999998</v>
      </c>
      <c r="G78" s="77">
        <v>0.28999999999999998</v>
      </c>
      <c r="H78" s="77">
        <v>0.2</v>
      </c>
      <c r="I78" s="77">
        <v>0.6</v>
      </c>
    </row>
    <row r="79" spans="2:9" x14ac:dyDescent="0.2">
      <c r="B79" s="52"/>
      <c r="C79" s="52"/>
      <c r="D79" s="52"/>
      <c r="F79" s="52"/>
      <c r="G79" s="52"/>
      <c r="I79" s="96"/>
    </row>
  </sheetData>
  <mergeCells count="4">
    <mergeCell ref="C3:G3"/>
    <mergeCell ref="H3:H4"/>
    <mergeCell ref="I3:I4"/>
    <mergeCell ref="B3:B4"/>
  </mergeCells>
  <pageMargins left="0.7" right="0.7" top="0.75" bottom="0.75" header="0.3" footer="0.3"/>
  <pageSetup scale="6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9">
    <pageSetUpPr fitToPage="1"/>
  </sheetPr>
  <dimension ref="A1:G393"/>
  <sheetViews>
    <sheetView zoomScaleNormal="100" workbookViewId="0">
      <pane xSplit="1" ySplit="6" topLeftCell="B319" activePane="bottomRight" state="frozen"/>
      <selection activeCell="B2" sqref="B2:J392"/>
      <selection pane="topRight" activeCell="B2" sqref="B2:J392"/>
      <selection pane="bottomLeft" activeCell="B2" sqref="B2:J392"/>
      <selection pane="bottomRight" activeCell="M387" sqref="M387"/>
    </sheetView>
  </sheetViews>
  <sheetFormatPr defaultRowHeight="14.25" x14ac:dyDescent="0.2"/>
  <cols>
    <col min="1" max="1" width="20.7109375" style="3" customWidth="1"/>
    <col min="2" max="2" width="20.7109375" style="112" customWidth="1"/>
    <col min="3" max="3" width="20.7109375" style="3" customWidth="1"/>
    <col min="4" max="4" width="20.7109375" style="112" customWidth="1"/>
    <col min="5" max="5" width="20.7109375" style="101" customWidth="1"/>
    <col min="6" max="6" width="20.7109375" style="268" customWidth="1"/>
    <col min="7" max="7" width="12" style="96" hidden="1" customWidth="1"/>
    <col min="8" max="16384" width="9.140625" style="3"/>
  </cols>
  <sheetData>
    <row r="1" spans="1:7" x14ac:dyDescent="0.2">
      <c r="G1" s="144"/>
    </row>
    <row r="2" spans="1:7" ht="15" x14ac:dyDescent="0.25">
      <c r="A2" s="6" t="s">
        <v>854</v>
      </c>
      <c r="G2" s="144"/>
    </row>
    <row r="3" spans="1:7" ht="15" x14ac:dyDescent="0.25">
      <c r="A3" s="6" t="s">
        <v>116</v>
      </c>
      <c r="G3" s="144"/>
    </row>
    <row r="4" spans="1:7" s="18" customFormat="1" ht="64.5" customHeight="1" x14ac:dyDescent="0.2">
      <c r="A4" s="14" t="s">
        <v>49</v>
      </c>
      <c r="B4" s="103" t="s">
        <v>50</v>
      </c>
      <c r="C4" s="14" t="s">
        <v>51</v>
      </c>
      <c r="D4" s="103" t="s">
        <v>52</v>
      </c>
      <c r="E4" s="194" t="s">
        <v>71</v>
      </c>
      <c r="F4" s="534"/>
      <c r="G4" s="199" t="s">
        <v>196</v>
      </c>
    </row>
    <row r="5" spans="1:7" ht="15" x14ac:dyDescent="0.2">
      <c r="A5" s="15" t="s">
        <v>54</v>
      </c>
      <c r="B5" s="104" t="s">
        <v>99</v>
      </c>
      <c r="C5" s="15" t="s">
        <v>99</v>
      </c>
      <c r="D5" s="104" t="s">
        <v>99</v>
      </c>
      <c r="E5" s="188" t="s">
        <v>81</v>
      </c>
      <c r="F5" s="535"/>
      <c r="G5" s="144"/>
    </row>
    <row r="6" spans="1:7" ht="15" x14ac:dyDescent="0.2">
      <c r="A6" s="15" t="s">
        <v>57</v>
      </c>
      <c r="B6" s="104" t="s">
        <v>58</v>
      </c>
      <c r="C6" s="15" t="s">
        <v>59</v>
      </c>
      <c r="D6" s="104" t="s">
        <v>60</v>
      </c>
      <c r="E6" s="188" t="s">
        <v>117</v>
      </c>
      <c r="F6" s="535"/>
      <c r="G6" s="144" t="s">
        <v>197</v>
      </c>
    </row>
    <row r="7" spans="1:7" s="1" customFormat="1" x14ac:dyDescent="0.25">
      <c r="A7" s="9">
        <v>42736</v>
      </c>
      <c r="B7" s="423">
        <v>476</v>
      </c>
      <c r="C7" s="135">
        <v>8.1999999999999993</v>
      </c>
      <c r="D7" s="107">
        <v>1480</v>
      </c>
      <c r="E7" s="152">
        <v>0.69</v>
      </c>
      <c r="F7" s="207"/>
      <c r="G7" s="200">
        <f>E7</f>
        <v>0.69</v>
      </c>
    </row>
    <row r="8" spans="1:7" s="1" customFormat="1" x14ac:dyDescent="0.25">
      <c r="A8" s="10">
        <v>42737</v>
      </c>
      <c r="B8" s="423">
        <v>458</v>
      </c>
      <c r="C8" s="135">
        <v>8.5</v>
      </c>
      <c r="D8" s="107">
        <v>1470</v>
      </c>
      <c r="E8" s="72">
        <v>0.65700000000000003</v>
      </c>
      <c r="F8" s="207"/>
      <c r="G8" s="200">
        <f>E8</f>
        <v>0.65700000000000003</v>
      </c>
    </row>
    <row r="9" spans="1:7" s="1" customFormat="1" x14ac:dyDescent="0.25">
      <c r="A9" s="10">
        <v>42738</v>
      </c>
      <c r="B9" s="423">
        <v>447</v>
      </c>
      <c r="C9" s="135">
        <v>8.8000000000000007</v>
      </c>
      <c r="D9" s="107">
        <v>1470</v>
      </c>
      <c r="E9" s="327"/>
      <c r="F9" s="207"/>
      <c r="G9" s="200"/>
    </row>
    <row r="10" spans="1:7" s="1" customFormat="1" x14ac:dyDescent="0.25">
      <c r="A10" s="10">
        <v>42739</v>
      </c>
      <c r="B10" s="423">
        <v>448</v>
      </c>
      <c r="C10" s="135">
        <v>9.6999999999999993</v>
      </c>
      <c r="D10" s="107">
        <v>1460</v>
      </c>
      <c r="E10" s="72">
        <v>0.58799999999999997</v>
      </c>
      <c r="F10" s="207"/>
      <c r="G10" s="200">
        <f>E10</f>
        <v>0.58799999999999997</v>
      </c>
    </row>
    <row r="11" spans="1:7" s="1" customFormat="1" x14ac:dyDescent="0.25">
      <c r="A11" s="10">
        <v>42740</v>
      </c>
      <c r="B11" s="423">
        <v>458</v>
      </c>
      <c r="C11" s="135">
        <v>10.4</v>
      </c>
      <c r="D11" s="107">
        <v>1450</v>
      </c>
      <c r="E11" s="72">
        <v>0.6</v>
      </c>
      <c r="F11" s="207"/>
      <c r="G11" s="200">
        <f>E11</f>
        <v>0.6</v>
      </c>
    </row>
    <row r="12" spans="1:7" s="1" customFormat="1" x14ac:dyDescent="0.25">
      <c r="A12" s="10">
        <v>42741</v>
      </c>
      <c r="B12" s="423">
        <v>500</v>
      </c>
      <c r="C12" s="135">
        <v>9.1999999999999993</v>
      </c>
      <c r="D12" s="107">
        <v>1450</v>
      </c>
      <c r="E12" s="327"/>
      <c r="F12" s="207"/>
      <c r="G12" s="200"/>
    </row>
    <row r="13" spans="1:7" s="1" customFormat="1" x14ac:dyDescent="0.25">
      <c r="A13" s="10">
        <v>42742</v>
      </c>
      <c r="B13" s="423">
        <v>775</v>
      </c>
      <c r="C13" s="135">
        <v>9</v>
      </c>
      <c r="D13" s="107">
        <v>1310</v>
      </c>
      <c r="E13" s="327"/>
      <c r="F13" s="207"/>
      <c r="G13" s="200"/>
    </row>
    <row r="14" spans="1:7" s="1" customFormat="1" x14ac:dyDescent="0.25">
      <c r="A14" s="10">
        <v>42743</v>
      </c>
      <c r="B14" s="113">
        <v>1180</v>
      </c>
      <c r="C14" s="135">
        <v>10.1</v>
      </c>
      <c r="D14" s="444">
        <v>919</v>
      </c>
      <c r="E14" s="327"/>
      <c r="F14" s="207"/>
      <c r="G14" s="200"/>
    </row>
    <row r="15" spans="1:7" s="1" customFormat="1" x14ac:dyDescent="0.25">
      <c r="A15" s="10">
        <v>42744</v>
      </c>
      <c r="B15" s="113">
        <v>2170</v>
      </c>
      <c r="C15" s="135">
        <v>11.5</v>
      </c>
      <c r="D15" s="444">
        <v>790</v>
      </c>
      <c r="E15" s="72">
        <v>0.94099999999999995</v>
      </c>
      <c r="F15" s="207"/>
      <c r="G15" s="200">
        <f>E15</f>
        <v>0.94099999999999995</v>
      </c>
    </row>
    <row r="16" spans="1:7" s="1" customFormat="1" x14ac:dyDescent="0.25">
      <c r="A16" s="10">
        <v>42745</v>
      </c>
      <c r="B16" s="113">
        <v>2540</v>
      </c>
      <c r="C16" s="135">
        <v>11.9</v>
      </c>
      <c r="D16" s="444">
        <v>666</v>
      </c>
      <c r="E16" s="72">
        <v>0.80500000000000005</v>
      </c>
      <c r="F16" s="207"/>
      <c r="G16" s="200">
        <f>E16</f>
        <v>0.80500000000000005</v>
      </c>
    </row>
    <row r="17" spans="1:7" s="1" customFormat="1" x14ac:dyDescent="0.25">
      <c r="A17" s="10">
        <v>42746</v>
      </c>
      <c r="B17" s="113">
        <v>4180</v>
      </c>
      <c r="C17" s="135">
        <v>12.3</v>
      </c>
      <c r="D17" s="444">
        <v>579</v>
      </c>
      <c r="E17" s="72" t="s">
        <v>186</v>
      </c>
      <c r="F17" s="207"/>
      <c r="G17" s="200">
        <v>0.39900000000000002</v>
      </c>
    </row>
    <row r="18" spans="1:7" s="1" customFormat="1" x14ac:dyDescent="0.25">
      <c r="A18" s="10">
        <v>42747</v>
      </c>
      <c r="B18" s="113">
        <v>5240</v>
      </c>
      <c r="C18" s="135">
        <v>12</v>
      </c>
      <c r="D18" s="444">
        <v>517</v>
      </c>
      <c r="E18" s="72">
        <v>0.40699999999999997</v>
      </c>
      <c r="F18" s="207"/>
      <c r="G18" s="200">
        <f>AVERAGE(0.407,0.399)</f>
        <v>0.40300000000000002</v>
      </c>
    </row>
    <row r="19" spans="1:7" s="1" customFormat="1" x14ac:dyDescent="0.25">
      <c r="A19" s="10">
        <v>42748</v>
      </c>
      <c r="B19" s="113">
        <v>6950</v>
      </c>
      <c r="C19" s="135">
        <v>11.3</v>
      </c>
      <c r="D19" s="444">
        <v>530</v>
      </c>
      <c r="E19" s="327"/>
      <c r="F19" s="207"/>
      <c r="G19" s="200"/>
    </row>
    <row r="20" spans="1:7" s="1" customFormat="1" x14ac:dyDescent="0.25">
      <c r="A20" s="10">
        <v>42749</v>
      </c>
      <c r="B20" s="113">
        <v>9370</v>
      </c>
      <c r="C20" s="135">
        <v>10.6</v>
      </c>
      <c r="D20" s="444">
        <v>409</v>
      </c>
      <c r="E20" s="72">
        <v>0.47399999999999998</v>
      </c>
      <c r="F20" s="207"/>
      <c r="G20" s="200">
        <f>E20</f>
        <v>0.47399999999999998</v>
      </c>
    </row>
    <row r="21" spans="1:7" s="1" customFormat="1" x14ac:dyDescent="0.25">
      <c r="A21" s="10">
        <v>42750</v>
      </c>
      <c r="B21" s="113">
        <v>10900</v>
      </c>
      <c r="C21" s="135">
        <v>9.8000000000000007</v>
      </c>
      <c r="D21" s="444">
        <v>299</v>
      </c>
      <c r="E21" s="72">
        <v>0.42899999999999999</v>
      </c>
      <c r="F21" s="207"/>
      <c r="G21" s="200">
        <f>E21</f>
        <v>0.42899999999999999</v>
      </c>
    </row>
    <row r="22" spans="1:7" s="1" customFormat="1" x14ac:dyDescent="0.25">
      <c r="A22" s="10">
        <v>42751</v>
      </c>
      <c r="B22" s="113">
        <v>11200</v>
      </c>
      <c r="C22" s="135">
        <v>9.1999999999999993</v>
      </c>
      <c r="D22" s="444">
        <v>288</v>
      </c>
      <c r="E22" s="72">
        <v>0.42899999999999999</v>
      </c>
      <c r="F22" s="207"/>
      <c r="G22" s="200">
        <f>E22</f>
        <v>0.42899999999999999</v>
      </c>
    </row>
    <row r="23" spans="1:7" s="1" customFormat="1" x14ac:dyDescent="0.25">
      <c r="A23" s="10">
        <v>42752</v>
      </c>
      <c r="B23" s="113">
        <v>10700</v>
      </c>
      <c r="C23" s="135">
        <v>8.6</v>
      </c>
      <c r="D23" s="444">
        <v>302</v>
      </c>
      <c r="E23" s="72">
        <v>0.40699999999999997</v>
      </c>
      <c r="F23" s="207"/>
      <c r="G23" s="200">
        <f>E23</f>
        <v>0.40699999999999997</v>
      </c>
    </row>
    <row r="24" spans="1:7" s="1" customFormat="1" x14ac:dyDescent="0.25">
      <c r="A24" s="10">
        <v>42753</v>
      </c>
      <c r="B24" s="113">
        <v>9880</v>
      </c>
      <c r="C24" s="135">
        <v>8.3000000000000007</v>
      </c>
      <c r="D24" s="444">
        <v>318</v>
      </c>
      <c r="E24" s="193" t="s">
        <v>186</v>
      </c>
      <c r="F24" s="189"/>
      <c r="G24" s="200">
        <v>0.39900000000000002</v>
      </c>
    </row>
    <row r="25" spans="1:7" s="1" customFormat="1" x14ac:dyDescent="0.25">
      <c r="A25" s="10">
        <v>42754</v>
      </c>
      <c r="B25" s="113">
        <v>9460</v>
      </c>
      <c r="C25" s="135">
        <v>8.4</v>
      </c>
      <c r="D25" s="444">
        <v>294</v>
      </c>
      <c r="E25" s="326"/>
      <c r="F25" s="189"/>
      <c r="G25" s="200"/>
    </row>
    <row r="26" spans="1:7" s="1" customFormat="1" x14ac:dyDescent="0.25">
      <c r="A26" s="10">
        <v>42755</v>
      </c>
      <c r="B26" s="113">
        <v>9830</v>
      </c>
      <c r="C26" s="135">
        <v>9.1999999999999993</v>
      </c>
      <c r="D26" s="444">
        <v>291</v>
      </c>
      <c r="E26" s="326"/>
      <c r="F26" s="189"/>
      <c r="G26" s="200"/>
    </row>
    <row r="27" spans="1:7" s="1" customFormat="1" x14ac:dyDescent="0.25">
      <c r="A27" s="10">
        <v>42756</v>
      </c>
      <c r="B27" s="113">
        <v>11100</v>
      </c>
      <c r="C27" s="135">
        <v>9.6</v>
      </c>
      <c r="D27" s="444">
        <v>299</v>
      </c>
      <c r="E27" s="326"/>
      <c r="F27" s="189"/>
      <c r="G27" s="200"/>
    </row>
    <row r="28" spans="1:7" s="1" customFormat="1" x14ac:dyDescent="0.25">
      <c r="A28" s="10">
        <v>42757</v>
      </c>
      <c r="B28" s="113">
        <v>12000</v>
      </c>
      <c r="C28" s="135">
        <v>9.8000000000000007</v>
      </c>
      <c r="D28" s="444">
        <v>308</v>
      </c>
      <c r="E28" s="326"/>
      <c r="F28" s="189"/>
      <c r="G28" s="200"/>
    </row>
    <row r="29" spans="1:7" s="1" customFormat="1" x14ac:dyDescent="0.25">
      <c r="A29" s="10">
        <v>42758</v>
      </c>
      <c r="B29" s="113">
        <v>13800</v>
      </c>
      <c r="C29" s="135">
        <v>9.8000000000000007</v>
      </c>
      <c r="D29" s="444">
        <v>301</v>
      </c>
      <c r="E29" s="326"/>
      <c r="F29" s="189"/>
      <c r="G29" s="200"/>
    </row>
    <row r="30" spans="1:7" s="1" customFormat="1" x14ac:dyDescent="0.25">
      <c r="A30" s="10">
        <v>42759</v>
      </c>
      <c r="B30" s="113">
        <v>14000</v>
      </c>
      <c r="C30" s="135">
        <v>9.6999999999999993</v>
      </c>
      <c r="D30" s="444">
        <v>290</v>
      </c>
      <c r="E30" s="326"/>
      <c r="F30" s="189"/>
      <c r="G30" s="200"/>
    </row>
    <row r="31" spans="1:7" s="1" customFormat="1" x14ac:dyDescent="0.25">
      <c r="A31" s="10">
        <v>42760</v>
      </c>
      <c r="B31" s="113">
        <v>14100</v>
      </c>
      <c r="C31" s="135">
        <v>9.5</v>
      </c>
      <c r="D31" s="444">
        <v>268</v>
      </c>
      <c r="E31" s="326"/>
      <c r="F31" s="189"/>
      <c r="G31" s="200"/>
    </row>
    <row r="32" spans="1:7" s="1" customFormat="1" x14ac:dyDescent="0.25">
      <c r="A32" s="10">
        <v>42761</v>
      </c>
      <c r="B32" s="113">
        <v>14300</v>
      </c>
      <c r="C32" s="135">
        <v>9.5</v>
      </c>
      <c r="D32" s="444">
        <v>272</v>
      </c>
      <c r="E32" s="193" t="s">
        <v>186</v>
      </c>
      <c r="F32" s="189"/>
      <c r="G32" s="200">
        <v>0.39900000000000002</v>
      </c>
    </row>
    <row r="33" spans="1:7" s="1" customFormat="1" x14ac:dyDescent="0.25">
      <c r="A33" s="10">
        <v>42762</v>
      </c>
      <c r="B33" s="113">
        <v>14100</v>
      </c>
      <c r="C33" s="135">
        <v>9.5</v>
      </c>
      <c r="D33" s="444">
        <v>274</v>
      </c>
      <c r="E33" s="326"/>
      <c r="F33" s="189"/>
      <c r="G33" s="200"/>
    </row>
    <row r="34" spans="1:7" s="1" customFormat="1" x14ac:dyDescent="0.25">
      <c r="A34" s="10">
        <v>42763</v>
      </c>
      <c r="B34" s="113">
        <v>13300</v>
      </c>
      <c r="C34" s="135">
        <v>9.6</v>
      </c>
      <c r="D34" s="444">
        <v>274</v>
      </c>
      <c r="E34" s="326"/>
      <c r="F34" s="189"/>
      <c r="G34" s="200"/>
    </row>
    <row r="35" spans="1:7" s="1" customFormat="1" x14ac:dyDescent="0.25">
      <c r="A35" s="10">
        <v>42764</v>
      </c>
      <c r="B35" s="113">
        <v>12300</v>
      </c>
      <c r="C35" s="135">
        <v>9.6999999999999993</v>
      </c>
      <c r="D35" s="444">
        <v>289</v>
      </c>
      <c r="E35" s="326"/>
      <c r="F35" s="189"/>
      <c r="G35" s="200"/>
    </row>
    <row r="36" spans="1:7" s="1" customFormat="1" x14ac:dyDescent="0.25">
      <c r="A36" s="10">
        <v>42765</v>
      </c>
      <c r="B36" s="113">
        <v>11300</v>
      </c>
      <c r="C36" s="135">
        <v>9.9</v>
      </c>
      <c r="D36" s="444">
        <v>303</v>
      </c>
      <c r="E36" s="326"/>
      <c r="F36" s="189"/>
      <c r="G36" s="200"/>
    </row>
    <row r="37" spans="1:7" s="1" customFormat="1" x14ac:dyDescent="0.25">
      <c r="A37" s="10">
        <v>42766</v>
      </c>
      <c r="B37" s="113">
        <v>10800</v>
      </c>
      <c r="C37" s="135">
        <v>10</v>
      </c>
      <c r="D37" s="444">
        <v>304</v>
      </c>
      <c r="E37" s="326"/>
      <c r="F37" s="189"/>
      <c r="G37" s="200"/>
    </row>
    <row r="38" spans="1:7" s="1" customFormat="1" x14ac:dyDescent="0.25">
      <c r="A38" s="10">
        <v>42767</v>
      </c>
      <c r="B38" s="113">
        <v>10800</v>
      </c>
      <c r="C38" s="135">
        <v>10.1</v>
      </c>
      <c r="D38" s="444">
        <v>284</v>
      </c>
      <c r="E38" s="326"/>
      <c r="F38" s="189"/>
      <c r="G38" s="200"/>
    </row>
    <row r="39" spans="1:7" s="1" customFormat="1" x14ac:dyDescent="0.25">
      <c r="A39" s="10">
        <v>42768</v>
      </c>
      <c r="B39" s="113">
        <v>11000</v>
      </c>
      <c r="C39" s="135">
        <v>10.3</v>
      </c>
      <c r="D39" s="444">
        <v>263</v>
      </c>
      <c r="E39" s="193" t="s">
        <v>186</v>
      </c>
      <c r="F39" s="189"/>
      <c r="G39" s="200">
        <v>0.39900000000000002</v>
      </c>
    </row>
    <row r="40" spans="1:7" s="1" customFormat="1" x14ac:dyDescent="0.25">
      <c r="A40" s="10">
        <v>42769</v>
      </c>
      <c r="B40" s="245">
        <v>10700</v>
      </c>
      <c r="C40" s="135">
        <v>11.3</v>
      </c>
      <c r="D40" s="444">
        <v>262</v>
      </c>
      <c r="E40" s="326"/>
      <c r="F40" s="189"/>
      <c r="G40" s="200"/>
    </row>
    <row r="41" spans="1:7" s="1" customFormat="1" x14ac:dyDescent="0.25">
      <c r="A41" s="10">
        <v>42770</v>
      </c>
      <c r="B41" s="113">
        <v>9790</v>
      </c>
      <c r="C41" s="135">
        <v>12.2</v>
      </c>
      <c r="D41" s="444">
        <v>264</v>
      </c>
      <c r="E41" s="326"/>
      <c r="F41" s="189"/>
      <c r="G41" s="200"/>
    </row>
    <row r="42" spans="1:7" s="1" customFormat="1" x14ac:dyDescent="0.25">
      <c r="A42" s="10">
        <v>42771</v>
      </c>
      <c r="B42" s="113">
        <v>8870</v>
      </c>
      <c r="C42" s="135">
        <v>12.5</v>
      </c>
      <c r="D42" s="444">
        <v>282</v>
      </c>
      <c r="E42" s="326"/>
      <c r="F42" s="189"/>
      <c r="G42" s="200"/>
    </row>
    <row r="43" spans="1:7" s="1" customFormat="1" x14ac:dyDescent="0.25">
      <c r="A43" s="10">
        <v>42772</v>
      </c>
      <c r="B43" s="113">
        <v>8460</v>
      </c>
      <c r="C43" s="135">
        <v>12.3</v>
      </c>
      <c r="D43" s="444">
        <v>302</v>
      </c>
      <c r="E43" s="326"/>
      <c r="F43" s="189"/>
      <c r="G43" s="200"/>
    </row>
    <row r="44" spans="1:7" s="1" customFormat="1" x14ac:dyDescent="0.25">
      <c r="A44" s="10">
        <v>42773</v>
      </c>
      <c r="B44" s="113">
        <v>8850</v>
      </c>
      <c r="C44" s="135">
        <v>12.3</v>
      </c>
      <c r="D44" s="444">
        <v>316</v>
      </c>
      <c r="E44" s="326"/>
      <c r="F44" s="189"/>
      <c r="G44" s="200"/>
    </row>
    <row r="45" spans="1:7" s="1" customFormat="1" x14ac:dyDescent="0.25">
      <c r="A45" s="10">
        <v>42774</v>
      </c>
      <c r="B45" s="113">
        <v>10300</v>
      </c>
      <c r="C45" s="135">
        <v>12.8</v>
      </c>
      <c r="D45" s="444">
        <v>322</v>
      </c>
      <c r="E45" s="326"/>
      <c r="F45" s="189"/>
      <c r="G45" s="200"/>
    </row>
    <row r="46" spans="1:7" s="1" customFormat="1" x14ac:dyDescent="0.25">
      <c r="A46" s="10">
        <v>42775</v>
      </c>
      <c r="B46" s="113">
        <v>11500</v>
      </c>
      <c r="C46" s="135">
        <v>12.9</v>
      </c>
      <c r="D46" s="444">
        <v>329</v>
      </c>
      <c r="E46" s="193" t="s">
        <v>186</v>
      </c>
      <c r="F46" s="189"/>
      <c r="G46" s="200">
        <v>0.39900000000000002</v>
      </c>
    </row>
    <row r="47" spans="1:7" s="1" customFormat="1" x14ac:dyDescent="0.25">
      <c r="A47" s="10">
        <v>42776</v>
      </c>
      <c r="B47" s="113">
        <v>15400</v>
      </c>
      <c r="C47" s="135">
        <v>13.3</v>
      </c>
      <c r="D47" s="444">
        <v>294</v>
      </c>
      <c r="E47" s="326"/>
      <c r="F47" s="189"/>
      <c r="G47" s="200"/>
    </row>
    <row r="48" spans="1:7" s="1" customFormat="1" x14ac:dyDescent="0.25">
      <c r="A48" s="10">
        <v>42777</v>
      </c>
      <c r="B48" s="113">
        <v>19900</v>
      </c>
      <c r="C48" s="135">
        <v>12.8</v>
      </c>
      <c r="D48" s="444">
        <v>241</v>
      </c>
      <c r="E48" s="326"/>
      <c r="F48" s="189"/>
      <c r="G48" s="200"/>
    </row>
    <row r="49" spans="1:7" s="1" customFormat="1" x14ac:dyDescent="0.25">
      <c r="A49" s="10">
        <v>42778</v>
      </c>
      <c r="B49" s="113">
        <v>22500</v>
      </c>
      <c r="C49" s="135">
        <v>12.3</v>
      </c>
      <c r="D49" s="444">
        <v>213</v>
      </c>
      <c r="E49" s="326"/>
      <c r="F49" s="189"/>
      <c r="G49" s="200"/>
    </row>
    <row r="50" spans="1:7" s="1" customFormat="1" x14ac:dyDescent="0.25">
      <c r="A50" s="10">
        <v>42779</v>
      </c>
      <c r="B50" s="113">
        <v>23400</v>
      </c>
      <c r="C50" s="135">
        <v>11.8</v>
      </c>
      <c r="D50" s="444">
        <v>198</v>
      </c>
      <c r="E50" s="326"/>
      <c r="F50" s="189"/>
      <c r="G50" s="200"/>
    </row>
    <row r="51" spans="1:7" s="1" customFormat="1" x14ac:dyDescent="0.25">
      <c r="A51" s="10">
        <v>42780</v>
      </c>
      <c r="B51" s="113">
        <v>23500</v>
      </c>
      <c r="C51" s="135">
        <v>11.7</v>
      </c>
      <c r="D51" s="444">
        <v>222</v>
      </c>
      <c r="E51" s="326"/>
      <c r="F51" s="189"/>
      <c r="G51" s="200"/>
    </row>
    <row r="52" spans="1:7" s="1" customFormat="1" x14ac:dyDescent="0.25">
      <c r="A52" s="10">
        <v>42781</v>
      </c>
      <c r="B52" s="113">
        <v>23500</v>
      </c>
      <c r="C52" s="135">
        <v>12</v>
      </c>
      <c r="D52" s="444">
        <v>224</v>
      </c>
      <c r="E52" s="326"/>
      <c r="F52" s="189"/>
      <c r="G52" s="200"/>
    </row>
    <row r="53" spans="1:7" s="1" customFormat="1" x14ac:dyDescent="0.25">
      <c r="A53" s="10">
        <v>42782</v>
      </c>
      <c r="B53" s="113">
        <v>23400</v>
      </c>
      <c r="C53" s="135">
        <v>12.3</v>
      </c>
      <c r="D53" s="444">
        <v>210</v>
      </c>
      <c r="E53" s="326"/>
      <c r="F53" s="189"/>
      <c r="G53" s="200"/>
    </row>
    <row r="54" spans="1:7" s="1" customFormat="1" x14ac:dyDescent="0.25">
      <c r="A54" s="10">
        <v>42783</v>
      </c>
      <c r="B54" s="113">
        <v>23200</v>
      </c>
      <c r="C54" s="135">
        <v>12.3</v>
      </c>
      <c r="D54" s="444">
        <v>207</v>
      </c>
      <c r="E54" s="193" t="s">
        <v>186</v>
      </c>
      <c r="F54" s="189"/>
      <c r="G54" s="200">
        <v>0.39900000000000002</v>
      </c>
    </row>
    <row r="55" spans="1:7" s="1" customFormat="1" x14ac:dyDescent="0.25">
      <c r="A55" s="10">
        <v>42784</v>
      </c>
      <c r="B55" s="113">
        <v>23700</v>
      </c>
      <c r="C55" s="135">
        <v>11.9</v>
      </c>
      <c r="D55" s="444">
        <v>233</v>
      </c>
      <c r="E55" s="326"/>
      <c r="F55" s="189"/>
      <c r="G55" s="200"/>
    </row>
    <row r="56" spans="1:7" s="1" customFormat="1" x14ac:dyDescent="0.25">
      <c r="A56" s="10">
        <v>42785</v>
      </c>
      <c r="B56" s="113">
        <v>23400</v>
      </c>
      <c r="C56" s="135">
        <v>11.7</v>
      </c>
      <c r="D56" s="444">
        <v>242</v>
      </c>
      <c r="E56" s="326"/>
      <c r="F56" s="189"/>
      <c r="G56" s="200"/>
    </row>
    <row r="57" spans="1:7" s="1" customFormat="1" x14ac:dyDescent="0.25">
      <c r="A57" s="10">
        <v>42786</v>
      </c>
      <c r="B57" s="113">
        <v>23400</v>
      </c>
      <c r="C57" s="135">
        <v>11.5</v>
      </c>
      <c r="D57" s="444">
        <v>206</v>
      </c>
      <c r="E57" s="326"/>
      <c r="F57" s="189"/>
      <c r="G57" s="200"/>
    </row>
    <row r="58" spans="1:7" s="1" customFormat="1" x14ac:dyDescent="0.25">
      <c r="A58" s="10">
        <v>42787</v>
      </c>
      <c r="B58" s="113">
        <v>23700</v>
      </c>
      <c r="C58" s="135">
        <v>12</v>
      </c>
      <c r="D58" s="444">
        <v>236</v>
      </c>
      <c r="E58" s="326"/>
      <c r="F58" s="189"/>
      <c r="G58" s="200"/>
    </row>
    <row r="59" spans="1:7" s="1" customFormat="1" x14ac:dyDescent="0.25">
      <c r="A59" s="10">
        <f t="shared" ref="A59:A72" si="0">+A58+1</f>
        <v>42788</v>
      </c>
      <c r="B59" s="113">
        <v>22700</v>
      </c>
      <c r="C59" s="135">
        <v>12.5</v>
      </c>
      <c r="D59" s="444">
        <v>265</v>
      </c>
      <c r="E59" s="326"/>
      <c r="F59" s="189"/>
      <c r="G59" s="200"/>
    </row>
    <row r="60" spans="1:7" s="1" customFormat="1" x14ac:dyDescent="0.25">
      <c r="A60" s="10">
        <f t="shared" si="0"/>
        <v>42789</v>
      </c>
      <c r="B60" s="113">
        <v>22600</v>
      </c>
      <c r="C60" s="135">
        <v>12</v>
      </c>
      <c r="D60" s="444">
        <v>293</v>
      </c>
      <c r="E60" s="193" t="s">
        <v>186</v>
      </c>
      <c r="F60" s="189"/>
      <c r="G60" s="200">
        <v>0.39900000000000002</v>
      </c>
    </row>
    <row r="61" spans="1:7" s="1" customFormat="1" x14ac:dyDescent="0.25">
      <c r="A61" s="10">
        <f t="shared" si="0"/>
        <v>42790</v>
      </c>
      <c r="B61" s="113">
        <v>22800</v>
      </c>
      <c r="C61" s="135">
        <v>11.3</v>
      </c>
      <c r="D61" s="444">
        <v>276</v>
      </c>
      <c r="E61" s="326"/>
      <c r="F61" s="189"/>
      <c r="G61" s="200"/>
    </row>
    <row r="62" spans="1:7" s="1" customFormat="1" x14ac:dyDescent="0.25">
      <c r="A62" s="10">
        <f t="shared" si="0"/>
        <v>42791</v>
      </c>
      <c r="B62" s="113">
        <v>22900</v>
      </c>
      <c r="C62" s="135">
        <v>11.1</v>
      </c>
      <c r="D62" s="444">
        <v>269</v>
      </c>
      <c r="E62" s="326"/>
      <c r="F62" s="189"/>
      <c r="G62" s="200"/>
    </row>
    <row r="63" spans="1:7" s="1" customFormat="1" x14ac:dyDescent="0.25">
      <c r="A63" s="10">
        <f t="shared" si="0"/>
        <v>42792</v>
      </c>
      <c r="B63" s="113">
        <v>22400</v>
      </c>
      <c r="C63" s="135">
        <v>11.1</v>
      </c>
      <c r="D63" s="444">
        <v>260</v>
      </c>
      <c r="E63" s="326"/>
      <c r="F63" s="189"/>
      <c r="G63" s="200"/>
    </row>
    <row r="64" spans="1:7" s="1" customFormat="1" x14ac:dyDescent="0.25">
      <c r="A64" s="10">
        <f t="shared" si="0"/>
        <v>42793</v>
      </c>
      <c r="B64" s="113">
        <v>22000</v>
      </c>
      <c r="C64" s="135">
        <v>11.5</v>
      </c>
      <c r="D64" s="444">
        <v>280</v>
      </c>
      <c r="E64" s="326"/>
      <c r="F64" s="189"/>
      <c r="G64" s="200"/>
    </row>
    <row r="65" spans="1:7" s="1" customFormat="1" x14ac:dyDescent="0.25">
      <c r="A65" s="10">
        <f t="shared" si="0"/>
        <v>42794</v>
      </c>
      <c r="B65" s="113">
        <v>21700</v>
      </c>
      <c r="C65" s="135">
        <v>11.5</v>
      </c>
      <c r="D65" s="444">
        <v>285</v>
      </c>
      <c r="E65" s="326"/>
      <c r="F65" s="189"/>
      <c r="G65" s="200"/>
    </row>
    <row r="66" spans="1:7" s="1" customFormat="1" x14ac:dyDescent="0.25">
      <c r="A66" s="10">
        <v>42795</v>
      </c>
      <c r="B66" s="113">
        <v>21400</v>
      </c>
      <c r="C66" s="135">
        <v>11.4</v>
      </c>
      <c r="D66" s="444">
        <v>270</v>
      </c>
      <c r="E66" s="326"/>
      <c r="F66" s="189"/>
      <c r="G66" s="200"/>
    </row>
    <row r="67" spans="1:7" s="1" customFormat="1" x14ac:dyDescent="0.25">
      <c r="A67" s="10">
        <v>42796</v>
      </c>
      <c r="B67" s="113">
        <v>21000</v>
      </c>
      <c r="C67" s="135">
        <v>11.6</v>
      </c>
      <c r="D67" s="444">
        <v>271</v>
      </c>
      <c r="E67" s="326"/>
      <c r="F67" s="189"/>
      <c r="G67" s="200"/>
    </row>
    <row r="68" spans="1:7" s="1" customFormat="1" x14ac:dyDescent="0.25">
      <c r="A68" s="10">
        <v>42797</v>
      </c>
      <c r="B68" s="113">
        <v>20700</v>
      </c>
      <c r="C68" s="135">
        <v>12</v>
      </c>
      <c r="D68" s="444">
        <v>249</v>
      </c>
      <c r="E68" s="326"/>
      <c r="F68" s="189"/>
      <c r="G68" s="200"/>
    </row>
    <row r="69" spans="1:7" s="1" customFormat="1" x14ac:dyDescent="0.25">
      <c r="A69" s="10">
        <v>42798</v>
      </c>
      <c r="B69" s="113">
        <v>20500</v>
      </c>
      <c r="C69" s="135">
        <v>12.4</v>
      </c>
      <c r="D69" s="444">
        <v>254</v>
      </c>
      <c r="E69" s="326"/>
      <c r="F69" s="189"/>
      <c r="G69" s="200"/>
    </row>
    <row r="70" spans="1:7" s="1" customFormat="1" x14ac:dyDescent="0.25">
      <c r="A70" s="10">
        <v>42799</v>
      </c>
      <c r="B70" s="113">
        <v>20200</v>
      </c>
      <c r="C70" s="135">
        <v>12.4</v>
      </c>
      <c r="D70" s="444">
        <v>256</v>
      </c>
      <c r="E70" s="326"/>
      <c r="F70" s="189"/>
      <c r="G70" s="200"/>
    </row>
    <row r="71" spans="1:7" s="1" customFormat="1" x14ac:dyDescent="0.25">
      <c r="A71" s="10">
        <v>42800</v>
      </c>
      <c r="B71" s="113">
        <v>19600</v>
      </c>
      <c r="C71" s="135">
        <v>11.7</v>
      </c>
      <c r="D71" s="444">
        <v>275</v>
      </c>
      <c r="E71" s="326"/>
      <c r="F71" s="189"/>
      <c r="G71" s="200"/>
    </row>
    <row r="72" spans="1:7" s="1" customFormat="1" x14ac:dyDescent="0.25">
      <c r="A72" s="10">
        <f t="shared" si="0"/>
        <v>42801</v>
      </c>
      <c r="B72" s="113">
        <v>19200</v>
      </c>
      <c r="C72" s="135">
        <v>11.6</v>
      </c>
      <c r="D72" s="444">
        <v>261</v>
      </c>
      <c r="E72" s="326"/>
      <c r="F72" s="189"/>
      <c r="G72" s="200"/>
    </row>
    <row r="73" spans="1:7" s="1" customFormat="1" x14ac:dyDescent="0.25">
      <c r="A73" s="10">
        <f t="shared" ref="A73:A136" si="1">+A72+1</f>
        <v>42802</v>
      </c>
      <c r="B73" s="113">
        <v>19200</v>
      </c>
      <c r="C73" s="135">
        <v>11.9</v>
      </c>
      <c r="D73" s="444">
        <v>228</v>
      </c>
      <c r="E73" s="326"/>
      <c r="F73" s="189"/>
      <c r="G73" s="200"/>
    </row>
    <row r="74" spans="1:7" s="1" customFormat="1" x14ac:dyDescent="0.25">
      <c r="A74" s="10">
        <f t="shared" si="1"/>
        <v>42803</v>
      </c>
      <c r="B74" s="113">
        <v>19000</v>
      </c>
      <c r="C74" s="135">
        <v>12.7</v>
      </c>
      <c r="D74" s="444">
        <v>253</v>
      </c>
      <c r="E74" s="326"/>
      <c r="F74" s="189"/>
      <c r="G74" s="200"/>
    </row>
    <row r="75" spans="1:7" s="1" customFormat="1" x14ac:dyDescent="0.25">
      <c r="A75" s="10">
        <f t="shared" si="1"/>
        <v>42804</v>
      </c>
      <c r="B75" s="113">
        <v>18900</v>
      </c>
      <c r="C75" s="135">
        <v>13.5</v>
      </c>
      <c r="D75" s="444">
        <v>270</v>
      </c>
      <c r="E75" s="193" t="s">
        <v>186</v>
      </c>
      <c r="F75" s="189"/>
      <c r="G75" s="200">
        <v>0.39900000000000002</v>
      </c>
    </row>
    <row r="76" spans="1:7" s="1" customFormat="1" x14ac:dyDescent="0.25">
      <c r="A76" s="10">
        <f t="shared" si="1"/>
        <v>42805</v>
      </c>
      <c r="B76" s="113">
        <v>18800</v>
      </c>
      <c r="C76" s="135">
        <v>14</v>
      </c>
      <c r="D76" s="444">
        <v>252</v>
      </c>
      <c r="E76" s="326"/>
      <c r="F76" s="189"/>
      <c r="G76" s="200"/>
    </row>
    <row r="77" spans="1:7" s="1" customFormat="1" x14ac:dyDescent="0.25">
      <c r="A77" s="10">
        <f t="shared" si="1"/>
        <v>42806</v>
      </c>
      <c r="B77" s="113">
        <v>18600</v>
      </c>
      <c r="C77" s="135">
        <v>14.5</v>
      </c>
      <c r="D77" s="444">
        <v>273</v>
      </c>
      <c r="E77" s="326"/>
      <c r="F77" s="189"/>
      <c r="G77" s="200"/>
    </row>
    <row r="78" spans="1:7" s="1" customFormat="1" x14ac:dyDescent="0.25">
      <c r="A78" s="10">
        <f t="shared" si="1"/>
        <v>42807</v>
      </c>
      <c r="B78" s="113">
        <v>18300</v>
      </c>
      <c r="C78" s="135">
        <v>14.8</v>
      </c>
      <c r="D78" s="444">
        <v>240</v>
      </c>
      <c r="E78" s="326"/>
      <c r="F78" s="189"/>
      <c r="G78" s="200"/>
    </row>
    <row r="79" spans="1:7" s="1" customFormat="1" x14ac:dyDescent="0.25">
      <c r="A79" s="10">
        <f t="shared" si="1"/>
        <v>42808</v>
      </c>
      <c r="B79" s="113">
        <v>18100</v>
      </c>
      <c r="C79" s="135">
        <v>15.3</v>
      </c>
      <c r="D79" s="444">
        <v>273</v>
      </c>
      <c r="E79" s="326"/>
      <c r="F79" s="189"/>
      <c r="G79" s="200"/>
    </row>
    <row r="80" spans="1:7" s="1" customFormat="1" x14ac:dyDescent="0.25">
      <c r="A80" s="10">
        <f t="shared" si="1"/>
        <v>42809</v>
      </c>
      <c r="B80" s="113">
        <v>17900</v>
      </c>
      <c r="C80" s="135">
        <v>15.7</v>
      </c>
      <c r="D80" s="444">
        <v>240</v>
      </c>
      <c r="E80" s="193" t="s">
        <v>186</v>
      </c>
      <c r="F80" s="189"/>
      <c r="G80" s="200">
        <v>0.39900000000000002</v>
      </c>
    </row>
    <row r="81" spans="1:7" s="1" customFormat="1" x14ac:dyDescent="0.25">
      <c r="A81" s="10">
        <f t="shared" si="1"/>
        <v>42810</v>
      </c>
      <c r="B81" s="113">
        <v>17600</v>
      </c>
      <c r="C81" s="135">
        <v>15.8</v>
      </c>
      <c r="D81" s="444">
        <v>232</v>
      </c>
      <c r="E81" s="326"/>
      <c r="F81" s="189"/>
      <c r="G81" s="200"/>
    </row>
    <row r="82" spans="1:7" s="1" customFormat="1" x14ac:dyDescent="0.25">
      <c r="A82" s="10">
        <f t="shared" si="1"/>
        <v>42811</v>
      </c>
      <c r="B82" s="113">
        <v>17400</v>
      </c>
      <c r="C82" s="135">
        <v>15.9</v>
      </c>
      <c r="D82" s="444">
        <v>246</v>
      </c>
      <c r="E82" s="326"/>
      <c r="F82" s="189"/>
      <c r="G82" s="200"/>
    </row>
    <row r="83" spans="1:7" s="1" customFormat="1" x14ac:dyDescent="0.25">
      <c r="A83" s="10">
        <f t="shared" si="1"/>
        <v>42812</v>
      </c>
      <c r="B83" s="113">
        <v>17300</v>
      </c>
      <c r="C83" s="135">
        <v>15.7</v>
      </c>
      <c r="D83" s="444">
        <v>232</v>
      </c>
      <c r="E83" s="326"/>
      <c r="F83" s="189"/>
      <c r="G83" s="200"/>
    </row>
    <row r="84" spans="1:7" s="1" customFormat="1" x14ac:dyDescent="0.25">
      <c r="A84" s="10">
        <f t="shared" si="1"/>
        <v>42813</v>
      </c>
      <c r="B84" s="113">
        <v>17100</v>
      </c>
      <c r="C84" s="135">
        <v>15.2</v>
      </c>
      <c r="D84" s="444">
        <v>235</v>
      </c>
      <c r="E84" s="326"/>
      <c r="F84" s="189"/>
      <c r="G84" s="200"/>
    </row>
    <row r="85" spans="1:7" s="1" customFormat="1" x14ac:dyDescent="0.25">
      <c r="A85" s="10">
        <f t="shared" si="1"/>
        <v>42814</v>
      </c>
      <c r="B85" s="113">
        <v>16700</v>
      </c>
      <c r="C85" s="135">
        <v>15</v>
      </c>
      <c r="D85" s="444">
        <v>246</v>
      </c>
      <c r="E85" s="326"/>
      <c r="F85" s="189"/>
      <c r="G85" s="200"/>
    </row>
    <row r="86" spans="1:7" s="1" customFormat="1" x14ac:dyDescent="0.25">
      <c r="A86" s="10">
        <f t="shared" si="1"/>
        <v>42815</v>
      </c>
      <c r="B86" s="113">
        <v>16700</v>
      </c>
      <c r="C86" s="135">
        <v>14.9</v>
      </c>
      <c r="D86" s="444">
        <v>238</v>
      </c>
      <c r="E86" s="326"/>
      <c r="F86" s="189"/>
      <c r="G86" s="200"/>
    </row>
    <row r="87" spans="1:7" s="1" customFormat="1" x14ac:dyDescent="0.25">
      <c r="A87" s="10">
        <f t="shared" si="1"/>
        <v>42816</v>
      </c>
      <c r="B87" s="113">
        <v>16600</v>
      </c>
      <c r="C87" s="135">
        <v>14.5</v>
      </c>
      <c r="D87" s="444">
        <v>218</v>
      </c>
      <c r="E87" s="326"/>
      <c r="F87" s="189"/>
      <c r="G87" s="200"/>
    </row>
    <row r="88" spans="1:7" s="1" customFormat="1" x14ac:dyDescent="0.25">
      <c r="A88" s="10">
        <f t="shared" si="1"/>
        <v>42817</v>
      </c>
      <c r="B88" s="113">
        <v>16300</v>
      </c>
      <c r="C88" s="135">
        <v>14.2</v>
      </c>
      <c r="D88" s="444">
        <v>242</v>
      </c>
      <c r="E88" s="326"/>
      <c r="F88" s="189"/>
      <c r="G88" s="200"/>
    </row>
    <row r="89" spans="1:7" s="1" customFormat="1" x14ac:dyDescent="0.25">
      <c r="A89" s="10">
        <f t="shared" si="1"/>
        <v>42818</v>
      </c>
      <c r="B89" s="113">
        <v>16500</v>
      </c>
      <c r="C89" s="135">
        <v>14.2</v>
      </c>
      <c r="D89" s="444">
        <v>233</v>
      </c>
      <c r="E89" s="326"/>
      <c r="F89" s="189"/>
      <c r="G89" s="200"/>
    </row>
    <row r="90" spans="1:7" s="1" customFormat="1" x14ac:dyDescent="0.25">
      <c r="A90" s="10">
        <f t="shared" si="1"/>
        <v>42819</v>
      </c>
      <c r="B90" s="113">
        <v>17000</v>
      </c>
      <c r="C90" s="135">
        <v>13.8</v>
      </c>
      <c r="D90" s="444">
        <v>230</v>
      </c>
      <c r="E90" s="326"/>
      <c r="F90" s="189"/>
      <c r="G90" s="200"/>
    </row>
    <row r="91" spans="1:7" s="1" customFormat="1" x14ac:dyDescent="0.25">
      <c r="A91" s="10">
        <f t="shared" si="1"/>
        <v>42820</v>
      </c>
      <c r="B91" s="113">
        <v>17100</v>
      </c>
      <c r="C91" s="135">
        <v>14.2</v>
      </c>
      <c r="D91" s="444">
        <v>226</v>
      </c>
      <c r="E91" s="326"/>
      <c r="F91" s="189"/>
      <c r="G91" s="200"/>
    </row>
    <row r="92" spans="1:7" s="1" customFormat="1" x14ac:dyDescent="0.25">
      <c r="A92" s="10">
        <f t="shared" si="1"/>
        <v>42821</v>
      </c>
      <c r="B92" s="113">
        <v>17000</v>
      </c>
      <c r="C92" s="135">
        <v>14.4</v>
      </c>
      <c r="D92" s="444">
        <v>228</v>
      </c>
      <c r="E92" s="326"/>
      <c r="F92" s="189"/>
      <c r="G92" s="200"/>
    </row>
    <row r="93" spans="1:7" s="1" customFormat="1" x14ac:dyDescent="0.25">
      <c r="A93" s="10">
        <f t="shared" si="1"/>
        <v>42822</v>
      </c>
      <c r="B93" s="113">
        <v>16700</v>
      </c>
      <c r="C93" s="135">
        <v>14.3</v>
      </c>
      <c r="D93" s="444">
        <v>228</v>
      </c>
      <c r="E93" s="326"/>
      <c r="F93" s="189"/>
      <c r="G93" s="200"/>
    </row>
    <row r="94" spans="1:7" s="1" customFormat="1" x14ac:dyDescent="0.25">
      <c r="A94" s="10">
        <f t="shared" si="1"/>
        <v>42823</v>
      </c>
      <c r="B94" s="113">
        <v>16400</v>
      </c>
      <c r="C94" s="135">
        <v>14.9</v>
      </c>
      <c r="D94" s="444">
        <v>242</v>
      </c>
      <c r="E94" s="326"/>
      <c r="F94" s="189"/>
      <c r="G94" s="200"/>
    </row>
    <row r="95" spans="1:7" s="1" customFormat="1" x14ac:dyDescent="0.25">
      <c r="A95" s="10">
        <f t="shared" si="1"/>
        <v>42824</v>
      </c>
      <c r="B95" s="113">
        <v>15600</v>
      </c>
      <c r="C95" s="135">
        <v>15.7</v>
      </c>
      <c r="D95" s="444">
        <v>244</v>
      </c>
      <c r="E95" s="193" t="s">
        <v>186</v>
      </c>
      <c r="F95" s="189"/>
      <c r="G95" s="200">
        <v>0.39900000000000002</v>
      </c>
    </row>
    <row r="96" spans="1:7" s="1" customFormat="1" x14ac:dyDescent="0.25">
      <c r="A96" s="10">
        <f t="shared" si="1"/>
        <v>42825</v>
      </c>
      <c r="B96" s="113">
        <v>14700</v>
      </c>
      <c r="C96" s="135">
        <v>14.4</v>
      </c>
      <c r="D96" s="444">
        <v>250</v>
      </c>
      <c r="E96" s="326"/>
      <c r="F96" s="189"/>
      <c r="G96" s="200"/>
    </row>
    <row r="97" spans="1:7" s="1" customFormat="1" x14ac:dyDescent="0.25">
      <c r="A97" s="10">
        <f t="shared" si="1"/>
        <v>42826</v>
      </c>
      <c r="B97" s="113">
        <v>14100</v>
      </c>
      <c r="C97" s="135">
        <v>14.4</v>
      </c>
      <c r="D97" s="444">
        <v>256</v>
      </c>
      <c r="E97" s="326"/>
      <c r="F97" s="189"/>
      <c r="G97" s="200"/>
    </row>
    <row r="98" spans="1:7" s="1" customFormat="1" x14ac:dyDescent="0.25">
      <c r="A98" s="10">
        <f t="shared" si="1"/>
        <v>42827</v>
      </c>
      <c r="B98" s="113">
        <v>13300</v>
      </c>
      <c r="C98" s="135">
        <v>15.6</v>
      </c>
      <c r="D98" s="444">
        <v>264</v>
      </c>
      <c r="E98" s="326"/>
      <c r="F98" s="189"/>
      <c r="G98" s="200"/>
    </row>
    <row r="99" spans="1:7" s="1" customFormat="1" x14ac:dyDescent="0.25">
      <c r="A99" s="10">
        <f t="shared" si="1"/>
        <v>42828</v>
      </c>
      <c r="B99" s="113">
        <v>12700</v>
      </c>
      <c r="C99" s="135">
        <v>16</v>
      </c>
      <c r="D99" s="444">
        <v>256</v>
      </c>
      <c r="E99" s="326"/>
      <c r="F99" s="189"/>
      <c r="G99" s="200"/>
    </row>
    <row r="100" spans="1:7" s="1" customFormat="1" x14ac:dyDescent="0.25">
      <c r="A100" s="10">
        <f t="shared" si="1"/>
        <v>42829</v>
      </c>
      <c r="B100" s="113">
        <v>12100</v>
      </c>
      <c r="C100" s="135">
        <v>16</v>
      </c>
      <c r="D100" s="444">
        <v>252</v>
      </c>
      <c r="E100" s="326"/>
      <c r="F100" s="189"/>
      <c r="G100" s="200"/>
    </row>
    <row r="101" spans="1:7" s="1" customFormat="1" x14ac:dyDescent="0.25">
      <c r="A101" s="10">
        <f t="shared" si="1"/>
        <v>42830</v>
      </c>
      <c r="B101" s="113">
        <v>11400</v>
      </c>
      <c r="C101" s="135">
        <v>16.600000000000001</v>
      </c>
      <c r="D101" s="444">
        <v>262</v>
      </c>
      <c r="E101" s="326"/>
      <c r="F101" s="189"/>
      <c r="G101" s="200"/>
    </row>
    <row r="102" spans="1:7" s="1" customFormat="1" x14ac:dyDescent="0.25">
      <c r="A102" s="10">
        <f t="shared" si="1"/>
        <v>42831</v>
      </c>
      <c r="B102" s="113">
        <v>10800</v>
      </c>
      <c r="C102" s="135">
        <v>16.2</v>
      </c>
      <c r="D102" s="444">
        <v>257</v>
      </c>
      <c r="E102" s="326"/>
      <c r="F102" s="189"/>
      <c r="G102" s="200"/>
    </row>
    <row r="103" spans="1:7" s="1" customFormat="1" x14ac:dyDescent="0.25">
      <c r="A103" s="10">
        <f t="shared" si="1"/>
        <v>42832</v>
      </c>
      <c r="B103" s="113">
        <v>10400</v>
      </c>
      <c r="C103" s="135">
        <v>14.7</v>
      </c>
      <c r="D103" s="444">
        <v>255</v>
      </c>
      <c r="E103" s="326"/>
      <c r="F103" s="189"/>
      <c r="G103" s="200"/>
    </row>
    <row r="104" spans="1:7" s="1" customFormat="1" x14ac:dyDescent="0.25">
      <c r="A104" s="10">
        <f t="shared" si="1"/>
        <v>42833</v>
      </c>
      <c r="B104" s="113">
        <v>10200</v>
      </c>
      <c r="C104" s="135">
        <v>14.1</v>
      </c>
      <c r="D104" s="444">
        <v>263</v>
      </c>
      <c r="E104" s="326"/>
      <c r="F104" s="189"/>
      <c r="G104" s="200"/>
    </row>
    <row r="105" spans="1:7" s="1" customFormat="1" x14ac:dyDescent="0.25">
      <c r="A105" s="10">
        <f t="shared" si="1"/>
        <v>42834</v>
      </c>
      <c r="B105" s="113">
        <v>9780</v>
      </c>
      <c r="C105" s="135">
        <v>14.3</v>
      </c>
      <c r="D105" s="444">
        <v>270</v>
      </c>
      <c r="E105" s="326"/>
      <c r="F105" s="189"/>
      <c r="G105" s="200"/>
    </row>
    <row r="106" spans="1:7" s="1" customFormat="1" x14ac:dyDescent="0.25">
      <c r="A106" s="10">
        <f t="shared" si="1"/>
        <v>42835</v>
      </c>
      <c r="B106" s="113">
        <v>9460</v>
      </c>
      <c r="C106" s="135">
        <v>14.9</v>
      </c>
      <c r="D106" s="444">
        <v>272</v>
      </c>
      <c r="E106" s="326"/>
      <c r="F106" s="189"/>
      <c r="G106" s="200"/>
    </row>
    <row r="107" spans="1:7" s="1" customFormat="1" x14ac:dyDescent="0.25">
      <c r="A107" s="10">
        <f t="shared" si="1"/>
        <v>42836</v>
      </c>
      <c r="B107" s="113">
        <v>9820</v>
      </c>
      <c r="C107" s="135">
        <v>15.5</v>
      </c>
      <c r="D107" s="444">
        <v>252</v>
      </c>
      <c r="E107" s="326"/>
      <c r="F107" s="189"/>
      <c r="G107" s="200"/>
    </row>
    <row r="108" spans="1:7" s="1" customFormat="1" x14ac:dyDescent="0.25">
      <c r="A108" s="10">
        <f t="shared" si="1"/>
        <v>42837</v>
      </c>
      <c r="B108" s="113">
        <v>10600</v>
      </c>
      <c r="C108" s="135">
        <v>16.100000000000001</v>
      </c>
      <c r="D108" s="444">
        <v>234</v>
      </c>
      <c r="E108" s="326"/>
      <c r="F108" s="189"/>
      <c r="G108" s="200"/>
    </row>
    <row r="109" spans="1:7" s="1" customFormat="1" x14ac:dyDescent="0.25">
      <c r="A109" s="10">
        <f t="shared" si="1"/>
        <v>42838</v>
      </c>
      <c r="B109" s="113">
        <v>11200</v>
      </c>
      <c r="C109" s="135">
        <v>16.3</v>
      </c>
      <c r="D109" s="444">
        <v>212</v>
      </c>
      <c r="E109" s="326"/>
      <c r="F109" s="189"/>
      <c r="G109" s="200"/>
    </row>
    <row r="110" spans="1:7" s="1" customFormat="1" x14ac:dyDescent="0.25">
      <c r="A110" s="10">
        <f t="shared" si="1"/>
        <v>42839</v>
      </c>
      <c r="B110" s="113">
        <v>11700</v>
      </c>
      <c r="C110" s="135">
        <v>15.8</v>
      </c>
      <c r="D110" s="444">
        <v>199</v>
      </c>
      <c r="E110" s="193" t="s">
        <v>186</v>
      </c>
      <c r="F110" s="189"/>
      <c r="G110" s="200">
        <v>0.39900000000000002</v>
      </c>
    </row>
    <row r="111" spans="1:7" s="1" customFormat="1" x14ac:dyDescent="0.25">
      <c r="A111" s="10">
        <f t="shared" si="1"/>
        <v>42840</v>
      </c>
      <c r="B111" s="113">
        <v>11800</v>
      </c>
      <c r="C111" s="135">
        <v>15.4</v>
      </c>
      <c r="D111" s="444">
        <v>180</v>
      </c>
      <c r="E111" s="326"/>
      <c r="F111" s="189"/>
      <c r="G111" s="200"/>
    </row>
    <row r="112" spans="1:7" s="1" customFormat="1" x14ac:dyDescent="0.25">
      <c r="A112" s="10">
        <f t="shared" si="1"/>
        <v>42841</v>
      </c>
      <c r="B112" s="113">
        <v>11700</v>
      </c>
      <c r="C112" s="135">
        <v>15.4</v>
      </c>
      <c r="D112" s="444">
        <v>178</v>
      </c>
      <c r="E112" s="326"/>
      <c r="F112" s="189"/>
      <c r="G112" s="200"/>
    </row>
    <row r="113" spans="1:7" s="1" customFormat="1" x14ac:dyDescent="0.25">
      <c r="A113" s="10">
        <f t="shared" si="1"/>
        <v>42842</v>
      </c>
      <c r="B113" s="113">
        <v>11700</v>
      </c>
      <c r="C113" s="135">
        <v>14.9</v>
      </c>
      <c r="D113" s="444">
        <v>173</v>
      </c>
      <c r="E113" s="326"/>
      <c r="F113" s="189"/>
      <c r="G113" s="200"/>
    </row>
    <row r="114" spans="1:7" s="1" customFormat="1" x14ac:dyDescent="0.25">
      <c r="A114" s="10">
        <f t="shared" si="1"/>
        <v>42843</v>
      </c>
      <c r="B114" s="113">
        <v>11600</v>
      </c>
      <c r="C114" s="135">
        <v>15.2</v>
      </c>
      <c r="D114" s="444">
        <v>176</v>
      </c>
      <c r="E114" s="326"/>
      <c r="F114" s="189"/>
      <c r="G114" s="200"/>
    </row>
    <row r="115" spans="1:7" s="1" customFormat="1" x14ac:dyDescent="0.25">
      <c r="A115" s="10">
        <f t="shared" si="1"/>
        <v>42844</v>
      </c>
      <c r="B115" s="113">
        <v>11300</v>
      </c>
      <c r="C115" s="135">
        <v>16</v>
      </c>
      <c r="D115" s="444">
        <v>179</v>
      </c>
      <c r="E115" s="326"/>
      <c r="F115" s="189"/>
      <c r="G115" s="200"/>
    </row>
    <row r="116" spans="1:7" s="1" customFormat="1" x14ac:dyDescent="0.25">
      <c r="A116" s="10">
        <f t="shared" si="1"/>
        <v>42845</v>
      </c>
      <c r="B116" s="113">
        <v>11000</v>
      </c>
      <c r="C116" s="135">
        <v>16.7</v>
      </c>
      <c r="D116" s="444">
        <v>191</v>
      </c>
      <c r="E116" s="326"/>
      <c r="F116" s="189"/>
      <c r="G116" s="200"/>
    </row>
    <row r="117" spans="1:7" s="1" customFormat="1" x14ac:dyDescent="0.25">
      <c r="A117" s="10">
        <f t="shared" si="1"/>
        <v>42846</v>
      </c>
      <c r="B117" s="113">
        <v>10900</v>
      </c>
      <c r="C117" s="135">
        <v>16.7</v>
      </c>
      <c r="D117" s="444">
        <v>206</v>
      </c>
      <c r="E117" s="193" t="s">
        <v>186</v>
      </c>
      <c r="F117" s="189"/>
      <c r="G117" s="200">
        <v>0.39900000000000002</v>
      </c>
    </row>
    <row r="118" spans="1:7" s="1" customFormat="1" x14ac:dyDescent="0.25">
      <c r="A118" s="10">
        <f t="shared" si="1"/>
        <v>42847</v>
      </c>
      <c r="B118" s="113">
        <v>10900</v>
      </c>
      <c r="C118" s="135">
        <v>17</v>
      </c>
      <c r="D118" s="444">
        <v>215</v>
      </c>
      <c r="E118" s="326"/>
      <c r="F118" s="189"/>
      <c r="G118" s="200"/>
    </row>
    <row r="119" spans="1:7" s="1" customFormat="1" x14ac:dyDescent="0.25">
      <c r="A119" s="10">
        <f t="shared" si="1"/>
        <v>42848</v>
      </c>
      <c r="B119" s="113">
        <v>10800</v>
      </c>
      <c r="C119" s="135">
        <v>17</v>
      </c>
      <c r="D119" s="444">
        <v>214</v>
      </c>
      <c r="E119" s="326"/>
      <c r="F119" s="189"/>
      <c r="G119" s="200"/>
    </row>
    <row r="120" spans="1:7" s="1" customFormat="1" x14ac:dyDescent="0.25">
      <c r="A120" s="10">
        <f t="shared" si="1"/>
        <v>42849</v>
      </c>
      <c r="B120" s="113">
        <v>10800</v>
      </c>
      <c r="C120" s="135">
        <v>17</v>
      </c>
      <c r="D120" s="444">
        <v>205</v>
      </c>
      <c r="E120" s="326"/>
      <c r="F120" s="189"/>
      <c r="G120" s="200"/>
    </row>
    <row r="121" spans="1:7" s="1" customFormat="1" x14ac:dyDescent="0.25">
      <c r="A121" s="10">
        <f t="shared" si="1"/>
        <v>42850</v>
      </c>
      <c r="B121" s="113">
        <v>11000</v>
      </c>
      <c r="C121" s="135">
        <v>16.7</v>
      </c>
      <c r="D121" s="444">
        <v>196</v>
      </c>
      <c r="E121" s="326"/>
      <c r="F121" s="189"/>
      <c r="G121" s="200"/>
    </row>
    <row r="122" spans="1:7" s="1" customFormat="1" x14ac:dyDescent="0.25">
      <c r="A122" s="10">
        <f t="shared" si="1"/>
        <v>42851</v>
      </c>
      <c r="B122" s="113">
        <v>11300</v>
      </c>
      <c r="C122" s="135">
        <v>16.5</v>
      </c>
      <c r="D122" s="444">
        <v>188</v>
      </c>
      <c r="E122" s="193" t="s">
        <v>186</v>
      </c>
      <c r="F122" s="189"/>
      <c r="G122" s="200">
        <v>0.39900000000000002</v>
      </c>
    </row>
    <row r="123" spans="1:7" s="1" customFormat="1" x14ac:dyDescent="0.25">
      <c r="A123" s="10">
        <f t="shared" si="1"/>
        <v>42852</v>
      </c>
      <c r="B123" s="113">
        <v>11600</v>
      </c>
      <c r="C123" s="135">
        <v>16.7</v>
      </c>
      <c r="D123" s="444">
        <v>185</v>
      </c>
      <c r="E123" s="326"/>
      <c r="F123" s="189"/>
      <c r="G123" s="200"/>
    </row>
    <row r="124" spans="1:7" s="1" customFormat="1" x14ac:dyDescent="0.25">
      <c r="A124" s="10">
        <f t="shared" si="1"/>
        <v>42853</v>
      </c>
      <c r="B124" s="113">
        <v>11600</v>
      </c>
      <c r="C124" s="135">
        <v>16.5</v>
      </c>
      <c r="D124" s="444">
        <v>197</v>
      </c>
      <c r="E124" s="326"/>
      <c r="F124" s="189"/>
      <c r="G124" s="200"/>
    </row>
    <row r="125" spans="1:7" s="1" customFormat="1" x14ac:dyDescent="0.25">
      <c r="A125" s="10">
        <f t="shared" si="1"/>
        <v>42854</v>
      </c>
      <c r="B125" s="113">
        <v>11500</v>
      </c>
      <c r="C125" s="135">
        <v>15.7</v>
      </c>
      <c r="D125" s="444">
        <v>200</v>
      </c>
      <c r="E125" s="326"/>
      <c r="F125" s="189"/>
      <c r="G125" s="200"/>
    </row>
    <row r="126" spans="1:7" s="1" customFormat="1" x14ac:dyDescent="0.25">
      <c r="A126" s="10">
        <f t="shared" si="1"/>
        <v>42855</v>
      </c>
      <c r="B126" s="113">
        <v>11600</v>
      </c>
      <c r="C126" s="135">
        <v>16.600000000000001</v>
      </c>
      <c r="D126" s="444">
        <v>208</v>
      </c>
      <c r="E126" s="326"/>
      <c r="F126" s="189"/>
      <c r="G126" s="200"/>
    </row>
    <row r="127" spans="1:7" s="1" customFormat="1" x14ac:dyDescent="0.25">
      <c r="A127" s="10">
        <f t="shared" si="1"/>
        <v>42856</v>
      </c>
      <c r="B127" s="113">
        <v>11400</v>
      </c>
      <c r="C127" s="135">
        <v>17.600000000000001</v>
      </c>
      <c r="D127" s="444">
        <v>207</v>
      </c>
      <c r="E127" s="326"/>
      <c r="F127" s="189"/>
      <c r="G127" s="200"/>
    </row>
    <row r="128" spans="1:7" s="1" customFormat="1" x14ac:dyDescent="0.25">
      <c r="A128" s="10">
        <f t="shared" si="1"/>
        <v>42857</v>
      </c>
      <c r="B128" s="113">
        <v>11200</v>
      </c>
      <c r="C128" s="135">
        <v>18.5</v>
      </c>
      <c r="D128" s="444">
        <v>210</v>
      </c>
      <c r="E128" s="326"/>
      <c r="F128" s="189"/>
      <c r="G128" s="200"/>
    </row>
    <row r="129" spans="1:7" s="1" customFormat="1" x14ac:dyDescent="0.25">
      <c r="A129" s="10">
        <f t="shared" si="1"/>
        <v>42858</v>
      </c>
      <c r="B129" s="113">
        <v>11100</v>
      </c>
      <c r="C129" s="135">
        <v>19.600000000000001</v>
      </c>
      <c r="D129" s="444">
        <v>220</v>
      </c>
      <c r="E129" s="326"/>
      <c r="F129" s="189"/>
      <c r="G129" s="200"/>
    </row>
    <row r="130" spans="1:7" s="1" customFormat="1" x14ac:dyDescent="0.25">
      <c r="A130" s="10">
        <f t="shared" si="1"/>
        <v>42859</v>
      </c>
      <c r="B130" s="113">
        <v>10800</v>
      </c>
      <c r="C130" s="135">
        <v>20.7</v>
      </c>
      <c r="D130" s="444">
        <v>226</v>
      </c>
      <c r="E130" s="193" t="s">
        <v>186</v>
      </c>
      <c r="F130" s="189"/>
      <c r="G130" s="200">
        <v>0.39900000000000002</v>
      </c>
    </row>
    <row r="131" spans="1:7" s="1" customFormat="1" x14ac:dyDescent="0.25">
      <c r="A131" s="10">
        <f t="shared" si="1"/>
        <v>42860</v>
      </c>
      <c r="B131" s="113">
        <v>10300</v>
      </c>
      <c r="C131" s="135">
        <v>20.5</v>
      </c>
      <c r="D131" s="444">
        <v>238</v>
      </c>
      <c r="E131" s="326"/>
      <c r="F131" s="189"/>
      <c r="G131" s="200"/>
    </row>
    <row r="132" spans="1:7" s="1" customFormat="1" x14ac:dyDescent="0.25">
      <c r="A132" s="10">
        <f t="shared" si="1"/>
        <v>42861</v>
      </c>
      <c r="B132" s="113">
        <v>9650</v>
      </c>
      <c r="C132" s="135">
        <v>19.100000000000001</v>
      </c>
      <c r="D132" s="444">
        <v>261</v>
      </c>
      <c r="E132" s="326"/>
      <c r="F132" s="189"/>
      <c r="G132" s="200"/>
    </row>
    <row r="133" spans="1:7" s="1" customFormat="1" x14ac:dyDescent="0.25">
      <c r="A133" s="10">
        <f t="shared" si="1"/>
        <v>42862</v>
      </c>
      <c r="B133" s="113">
        <v>8840</v>
      </c>
      <c r="C133" s="135">
        <v>17.899999999999999</v>
      </c>
      <c r="D133" s="444">
        <v>280</v>
      </c>
      <c r="E133" s="326"/>
      <c r="F133" s="189"/>
      <c r="G133" s="200"/>
    </row>
    <row r="134" spans="1:7" s="1" customFormat="1" x14ac:dyDescent="0.25">
      <c r="A134" s="10">
        <f t="shared" si="1"/>
        <v>42863</v>
      </c>
      <c r="B134" s="113">
        <v>8130</v>
      </c>
      <c r="C134" s="135">
        <v>17.600000000000001</v>
      </c>
      <c r="D134" s="444">
        <v>295</v>
      </c>
      <c r="E134" s="326"/>
      <c r="F134" s="189"/>
      <c r="G134" s="200"/>
    </row>
    <row r="135" spans="1:7" s="1" customFormat="1" x14ac:dyDescent="0.25">
      <c r="A135" s="10">
        <f t="shared" si="1"/>
        <v>42864</v>
      </c>
      <c r="B135" s="113">
        <v>7730</v>
      </c>
      <c r="C135" s="135">
        <v>17.899999999999999</v>
      </c>
      <c r="D135" s="444">
        <v>305</v>
      </c>
      <c r="E135" s="326"/>
      <c r="F135" s="189"/>
      <c r="G135" s="200"/>
    </row>
    <row r="136" spans="1:7" s="1" customFormat="1" x14ac:dyDescent="0.25">
      <c r="A136" s="10">
        <f t="shared" si="1"/>
        <v>42865</v>
      </c>
      <c r="B136" s="113">
        <v>7620</v>
      </c>
      <c r="C136" s="135">
        <v>18.2</v>
      </c>
      <c r="D136" s="444">
        <v>312</v>
      </c>
      <c r="E136" s="326"/>
      <c r="F136" s="189"/>
      <c r="G136" s="200"/>
    </row>
    <row r="137" spans="1:7" s="1" customFormat="1" x14ac:dyDescent="0.25">
      <c r="A137" s="10">
        <f t="shared" ref="A137:A200" si="2">+A136+1</f>
        <v>42866</v>
      </c>
      <c r="B137" s="113">
        <v>7380</v>
      </c>
      <c r="C137" s="135">
        <v>18.5</v>
      </c>
      <c r="D137" s="444">
        <v>320</v>
      </c>
      <c r="E137" s="326"/>
      <c r="F137" s="189"/>
      <c r="G137" s="200"/>
    </row>
    <row r="138" spans="1:7" s="1" customFormat="1" x14ac:dyDescent="0.25">
      <c r="A138" s="10">
        <f t="shared" si="2"/>
        <v>42867</v>
      </c>
      <c r="B138" s="113">
        <v>7180</v>
      </c>
      <c r="C138" s="135">
        <v>18</v>
      </c>
      <c r="D138" s="444">
        <v>318</v>
      </c>
      <c r="E138" s="193" t="s">
        <v>186</v>
      </c>
      <c r="F138" s="189"/>
      <c r="G138" s="200">
        <v>0.39900000000000002</v>
      </c>
    </row>
    <row r="139" spans="1:7" s="1" customFormat="1" x14ac:dyDescent="0.25">
      <c r="A139" s="10">
        <f t="shared" si="2"/>
        <v>42868</v>
      </c>
      <c r="B139" s="113">
        <v>7070</v>
      </c>
      <c r="C139" s="135">
        <v>17.2</v>
      </c>
      <c r="D139" s="444">
        <v>305</v>
      </c>
      <c r="E139" s="326"/>
      <c r="F139" s="189"/>
      <c r="G139" s="200"/>
    </row>
    <row r="140" spans="1:7" s="1" customFormat="1" x14ac:dyDescent="0.25">
      <c r="A140" s="10">
        <f t="shared" si="2"/>
        <v>42869</v>
      </c>
      <c r="B140" s="113">
        <v>6890</v>
      </c>
      <c r="C140" s="135">
        <v>16.8</v>
      </c>
      <c r="D140" s="444">
        <v>296</v>
      </c>
      <c r="E140" s="326"/>
      <c r="F140" s="189"/>
      <c r="G140" s="200"/>
    </row>
    <row r="141" spans="1:7" s="1" customFormat="1" x14ac:dyDescent="0.25">
      <c r="A141" s="10">
        <f t="shared" si="2"/>
        <v>42870</v>
      </c>
      <c r="B141" s="113">
        <v>6650</v>
      </c>
      <c r="C141" s="135">
        <v>16.899999999999999</v>
      </c>
      <c r="D141" s="444">
        <v>290</v>
      </c>
      <c r="E141" s="326"/>
      <c r="F141" s="189"/>
      <c r="G141" s="200"/>
    </row>
    <row r="142" spans="1:7" s="1" customFormat="1" x14ac:dyDescent="0.25">
      <c r="A142" s="10">
        <f t="shared" si="2"/>
        <v>42871</v>
      </c>
      <c r="B142" s="113">
        <v>6500</v>
      </c>
      <c r="C142" s="135">
        <v>16.7</v>
      </c>
      <c r="D142" s="444">
        <v>284</v>
      </c>
      <c r="E142" s="326"/>
      <c r="F142" s="189"/>
      <c r="G142" s="200"/>
    </row>
    <row r="143" spans="1:7" s="1" customFormat="1" x14ac:dyDescent="0.25">
      <c r="A143" s="10">
        <f t="shared" si="2"/>
        <v>42872</v>
      </c>
      <c r="B143" s="113">
        <v>6350</v>
      </c>
      <c r="C143" s="135">
        <v>16.7</v>
      </c>
      <c r="D143" s="444">
        <v>285</v>
      </c>
      <c r="E143" s="326"/>
      <c r="F143" s="189"/>
      <c r="G143" s="200"/>
    </row>
    <row r="144" spans="1:7" s="1" customFormat="1" x14ac:dyDescent="0.25">
      <c r="A144" s="10">
        <f t="shared" si="2"/>
        <v>42873</v>
      </c>
      <c r="B144" s="113">
        <v>6140</v>
      </c>
      <c r="C144" s="135">
        <v>17</v>
      </c>
      <c r="D144" s="444">
        <v>283</v>
      </c>
      <c r="E144" s="193" t="s">
        <v>186</v>
      </c>
      <c r="F144" s="189"/>
      <c r="G144" s="200">
        <v>0.39900000000000002</v>
      </c>
    </row>
    <row r="145" spans="1:7" s="1" customFormat="1" x14ac:dyDescent="0.25">
      <c r="A145" s="10">
        <f t="shared" si="2"/>
        <v>42874</v>
      </c>
      <c r="B145" s="113">
        <v>5400</v>
      </c>
      <c r="C145" s="135">
        <v>18.399999999999999</v>
      </c>
      <c r="D145" s="444">
        <v>282</v>
      </c>
      <c r="E145" s="326"/>
      <c r="F145" s="189"/>
      <c r="G145" s="200"/>
    </row>
    <row r="146" spans="1:7" s="1" customFormat="1" x14ac:dyDescent="0.25">
      <c r="A146" s="10">
        <f t="shared" si="2"/>
        <v>42875</v>
      </c>
      <c r="B146" s="113">
        <v>4660</v>
      </c>
      <c r="C146" s="135">
        <v>19.600000000000001</v>
      </c>
      <c r="D146" s="444">
        <v>284</v>
      </c>
      <c r="E146" s="326"/>
      <c r="F146" s="189"/>
      <c r="G146" s="200"/>
    </row>
    <row r="147" spans="1:7" s="1" customFormat="1" x14ac:dyDescent="0.25">
      <c r="A147" s="10">
        <f t="shared" si="2"/>
        <v>42876</v>
      </c>
      <c r="B147" s="113">
        <v>4150</v>
      </c>
      <c r="C147" s="135">
        <v>20.7</v>
      </c>
      <c r="D147" s="444">
        <v>290</v>
      </c>
      <c r="E147" s="326"/>
      <c r="F147" s="189"/>
      <c r="G147" s="200"/>
    </row>
    <row r="148" spans="1:7" s="1" customFormat="1" x14ac:dyDescent="0.25">
      <c r="A148" s="10">
        <f t="shared" si="2"/>
        <v>42877</v>
      </c>
      <c r="B148" s="113">
        <v>3830</v>
      </c>
      <c r="C148" s="135">
        <v>21.4</v>
      </c>
      <c r="D148" s="444">
        <v>294</v>
      </c>
      <c r="E148" s="326"/>
      <c r="F148" s="189"/>
      <c r="G148" s="200"/>
    </row>
    <row r="149" spans="1:7" s="1" customFormat="1" x14ac:dyDescent="0.25">
      <c r="A149" s="10">
        <f t="shared" si="2"/>
        <v>42878</v>
      </c>
      <c r="B149" s="113">
        <v>3560</v>
      </c>
      <c r="C149" s="135">
        <v>21.9</v>
      </c>
      <c r="D149" s="444">
        <v>297</v>
      </c>
      <c r="E149" s="326"/>
      <c r="F149" s="189"/>
      <c r="G149" s="200"/>
    </row>
    <row r="150" spans="1:7" s="1" customFormat="1" x14ac:dyDescent="0.25">
      <c r="A150" s="10">
        <f t="shared" si="2"/>
        <v>42879</v>
      </c>
      <c r="B150" s="113">
        <v>3390</v>
      </c>
      <c r="C150" s="135">
        <v>21.8</v>
      </c>
      <c r="D150" s="444">
        <v>298</v>
      </c>
      <c r="E150" s="326"/>
      <c r="F150" s="189"/>
      <c r="G150" s="200"/>
    </row>
    <row r="151" spans="1:7" s="1" customFormat="1" x14ac:dyDescent="0.25">
      <c r="A151" s="10">
        <f t="shared" si="2"/>
        <v>42880</v>
      </c>
      <c r="B151" s="113">
        <v>3270</v>
      </c>
      <c r="C151" s="135">
        <v>21.3</v>
      </c>
      <c r="D151" s="444">
        <v>300</v>
      </c>
      <c r="E151" s="193" t="s">
        <v>186</v>
      </c>
      <c r="F151" s="189"/>
      <c r="G151" s="200">
        <v>0.39900000000000002</v>
      </c>
    </row>
    <row r="152" spans="1:7" s="1" customFormat="1" x14ac:dyDescent="0.25">
      <c r="A152" s="10">
        <f t="shared" si="2"/>
        <v>42881</v>
      </c>
      <c r="B152" s="113">
        <v>3310</v>
      </c>
      <c r="C152" s="135">
        <v>19.8</v>
      </c>
      <c r="D152" s="444">
        <v>301</v>
      </c>
      <c r="E152" s="326"/>
      <c r="F152" s="189"/>
      <c r="G152" s="200"/>
    </row>
    <row r="153" spans="1:7" s="1" customFormat="1" x14ac:dyDescent="0.25">
      <c r="A153" s="10">
        <f t="shared" si="2"/>
        <v>42882</v>
      </c>
      <c r="B153" s="113">
        <v>3230</v>
      </c>
      <c r="C153" s="135">
        <v>18.899999999999999</v>
      </c>
      <c r="D153" s="444">
        <v>300</v>
      </c>
      <c r="E153" s="326"/>
      <c r="F153" s="189"/>
      <c r="G153" s="200"/>
    </row>
    <row r="154" spans="1:7" s="1" customFormat="1" x14ac:dyDescent="0.25">
      <c r="A154" s="10">
        <f t="shared" si="2"/>
        <v>42883</v>
      </c>
      <c r="B154" s="113">
        <v>3110</v>
      </c>
      <c r="C154" s="135">
        <v>18.899999999999999</v>
      </c>
      <c r="D154" s="444">
        <v>301</v>
      </c>
      <c r="E154" s="326"/>
      <c r="F154" s="189"/>
      <c r="G154" s="200"/>
    </row>
    <row r="155" spans="1:7" s="1" customFormat="1" x14ac:dyDescent="0.25">
      <c r="A155" s="10">
        <f t="shared" si="2"/>
        <v>42884</v>
      </c>
      <c r="B155" s="113">
        <v>2870</v>
      </c>
      <c r="C155" s="135">
        <v>19.7</v>
      </c>
      <c r="D155" s="444">
        <v>295</v>
      </c>
      <c r="E155" s="326"/>
      <c r="F155" s="189"/>
      <c r="G155" s="200"/>
    </row>
    <row r="156" spans="1:7" s="1" customFormat="1" x14ac:dyDescent="0.25">
      <c r="A156" s="10">
        <f t="shared" si="2"/>
        <v>42885</v>
      </c>
      <c r="B156" s="113">
        <v>2750</v>
      </c>
      <c r="C156" s="135">
        <v>20.100000000000001</v>
      </c>
      <c r="D156" s="444">
        <v>296</v>
      </c>
      <c r="E156" s="326"/>
      <c r="F156" s="189"/>
      <c r="G156" s="200"/>
    </row>
    <row r="157" spans="1:7" s="1" customFormat="1" x14ac:dyDescent="0.25">
      <c r="A157" s="10">
        <f t="shared" si="2"/>
        <v>42886</v>
      </c>
      <c r="B157" s="113">
        <v>2930</v>
      </c>
      <c r="C157" s="135">
        <v>20.7</v>
      </c>
      <c r="D157" s="444">
        <v>303</v>
      </c>
      <c r="E157" s="326"/>
      <c r="F157" s="189"/>
      <c r="G157" s="200"/>
    </row>
    <row r="158" spans="1:7" s="1" customFormat="1" x14ac:dyDescent="0.25">
      <c r="A158" s="10">
        <f t="shared" si="2"/>
        <v>42887</v>
      </c>
      <c r="B158" s="113">
        <v>3110</v>
      </c>
      <c r="C158" s="135">
        <v>21.5</v>
      </c>
      <c r="D158" s="444">
        <v>308</v>
      </c>
      <c r="E158" s="193" t="s">
        <v>186</v>
      </c>
      <c r="F158" s="189"/>
      <c r="G158" s="200">
        <v>0.39900000000000002</v>
      </c>
    </row>
    <row r="159" spans="1:7" s="1" customFormat="1" x14ac:dyDescent="0.25">
      <c r="A159" s="10">
        <f t="shared" si="2"/>
        <v>42888</v>
      </c>
      <c r="B159" s="113">
        <v>3440</v>
      </c>
      <c r="C159" s="135">
        <v>22.2</v>
      </c>
      <c r="D159" s="444">
        <v>308</v>
      </c>
      <c r="E159" s="326"/>
      <c r="F159" s="189"/>
      <c r="G159" s="200"/>
    </row>
    <row r="160" spans="1:7" s="1" customFormat="1" x14ac:dyDescent="0.25">
      <c r="A160" s="10">
        <f t="shared" si="2"/>
        <v>42889</v>
      </c>
      <c r="B160" s="113">
        <v>3930</v>
      </c>
      <c r="C160" s="135">
        <v>22.6</v>
      </c>
      <c r="D160" s="444">
        <v>303</v>
      </c>
      <c r="E160" s="326"/>
      <c r="F160" s="189"/>
      <c r="G160" s="200"/>
    </row>
    <row r="161" spans="1:7" s="1" customFormat="1" x14ac:dyDescent="0.25">
      <c r="A161" s="10">
        <f t="shared" si="2"/>
        <v>42890</v>
      </c>
      <c r="B161" s="113">
        <v>4450</v>
      </c>
      <c r="C161" s="135">
        <v>22.8</v>
      </c>
      <c r="D161" s="444">
        <v>302</v>
      </c>
      <c r="E161" s="326"/>
      <c r="F161" s="189"/>
      <c r="G161" s="200"/>
    </row>
    <row r="162" spans="1:7" s="1" customFormat="1" x14ac:dyDescent="0.25">
      <c r="A162" s="10">
        <f t="shared" si="2"/>
        <v>42891</v>
      </c>
      <c r="B162" s="113">
        <v>4930</v>
      </c>
      <c r="C162" s="135">
        <v>22.6</v>
      </c>
      <c r="D162" s="444">
        <v>304</v>
      </c>
      <c r="E162" s="326"/>
      <c r="F162" s="189"/>
      <c r="G162" s="200"/>
    </row>
    <row r="163" spans="1:7" s="1" customFormat="1" x14ac:dyDescent="0.25">
      <c r="A163" s="10">
        <f t="shared" si="2"/>
        <v>42892</v>
      </c>
      <c r="B163" s="113">
        <v>5240</v>
      </c>
      <c r="C163" s="135">
        <v>22.9</v>
      </c>
      <c r="D163" s="444">
        <v>298</v>
      </c>
      <c r="E163" s="326"/>
      <c r="F163" s="189"/>
      <c r="G163" s="200"/>
    </row>
    <row r="164" spans="1:7" s="1" customFormat="1" x14ac:dyDescent="0.25">
      <c r="A164" s="10">
        <f t="shared" si="2"/>
        <v>42893</v>
      </c>
      <c r="B164" s="113">
        <v>5420</v>
      </c>
      <c r="C164" s="135">
        <v>22.9</v>
      </c>
      <c r="D164" s="444">
        <v>293</v>
      </c>
      <c r="E164" s="326"/>
      <c r="F164" s="189"/>
      <c r="G164" s="200"/>
    </row>
    <row r="165" spans="1:7" s="1" customFormat="1" x14ac:dyDescent="0.25">
      <c r="A165" s="10">
        <f t="shared" si="2"/>
        <v>42894</v>
      </c>
      <c r="B165" s="113">
        <v>5520</v>
      </c>
      <c r="C165" s="135">
        <v>21.7</v>
      </c>
      <c r="D165" s="444">
        <v>285</v>
      </c>
      <c r="E165" s="326"/>
      <c r="F165" s="189"/>
      <c r="G165" s="200"/>
    </row>
    <row r="166" spans="1:7" s="1" customFormat="1" x14ac:dyDescent="0.25">
      <c r="A166" s="10">
        <f t="shared" si="2"/>
        <v>42895</v>
      </c>
      <c r="B166" s="113">
        <v>5580</v>
      </c>
      <c r="C166" s="135">
        <v>20.6</v>
      </c>
      <c r="D166" s="444">
        <v>290</v>
      </c>
      <c r="E166" s="193" t="s">
        <v>186</v>
      </c>
      <c r="F166" s="189"/>
      <c r="G166" s="200">
        <v>0.39900000000000002</v>
      </c>
    </row>
    <row r="167" spans="1:7" s="1" customFormat="1" x14ac:dyDescent="0.25">
      <c r="A167" s="10">
        <f t="shared" si="2"/>
        <v>42896</v>
      </c>
      <c r="B167" s="113">
        <v>5620</v>
      </c>
      <c r="C167" s="23">
        <v>20.6</v>
      </c>
      <c r="D167" s="270">
        <v>297</v>
      </c>
      <c r="E167" s="326"/>
      <c r="F167" s="189"/>
      <c r="G167" s="200"/>
    </row>
    <row r="168" spans="1:7" s="1" customFormat="1" x14ac:dyDescent="0.25">
      <c r="A168" s="10">
        <f t="shared" si="2"/>
        <v>42897</v>
      </c>
      <c r="B168" s="113">
        <v>5600</v>
      </c>
      <c r="C168" s="23">
        <v>20.3</v>
      </c>
      <c r="D168" s="270">
        <v>299</v>
      </c>
      <c r="E168" s="326"/>
      <c r="F168" s="189"/>
      <c r="G168" s="200"/>
    </row>
    <row r="169" spans="1:7" s="1" customFormat="1" x14ac:dyDescent="0.25">
      <c r="A169" s="10">
        <f t="shared" si="2"/>
        <v>42898</v>
      </c>
      <c r="B169" s="113">
        <v>5590</v>
      </c>
      <c r="C169" s="23">
        <v>20</v>
      </c>
      <c r="D169" s="270">
        <v>299</v>
      </c>
      <c r="E169" s="326"/>
      <c r="F169" s="189"/>
      <c r="G169" s="200"/>
    </row>
    <row r="170" spans="1:7" s="1" customFormat="1" x14ac:dyDescent="0.25">
      <c r="A170" s="10">
        <f t="shared" si="2"/>
        <v>42899</v>
      </c>
      <c r="B170" s="113">
        <v>5640</v>
      </c>
      <c r="C170" s="23">
        <v>20.3</v>
      </c>
      <c r="D170" s="270">
        <v>298</v>
      </c>
      <c r="E170" s="193" t="s">
        <v>186</v>
      </c>
      <c r="F170" s="189"/>
      <c r="G170" s="200">
        <v>0.39900000000000002</v>
      </c>
    </row>
    <row r="171" spans="1:7" s="1" customFormat="1" x14ac:dyDescent="0.25">
      <c r="A171" s="10">
        <f t="shared" si="2"/>
        <v>42900</v>
      </c>
      <c r="B171" s="113">
        <v>5830</v>
      </c>
      <c r="C171" s="23">
        <v>21.1</v>
      </c>
      <c r="D171" s="270">
        <v>288</v>
      </c>
      <c r="E171" s="326"/>
      <c r="F171" s="189"/>
      <c r="G171" s="200"/>
    </row>
    <row r="172" spans="1:7" s="1" customFormat="1" x14ac:dyDescent="0.25">
      <c r="A172" s="10">
        <f t="shared" si="2"/>
        <v>42901</v>
      </c>
      <c r="B172" s="113">
        <v>6360</v>
      </c>
      <c r="C172" s="23">
        <v>21.7</v>
      </c>
      <c r="D172" s="270">
        <v>280</v>
      </c>
      <c r="E172" s="326"/>
      <c r="F172" s="189"/>
      <c r="G172" s="200"/>
    </row>
    <row r="173" spans="1:7" s="1" customFormat="1" x14ac:dyDescent="0.25">
      <c r="A173" s="10">
        <f t="shared" si="2"/>
        <v>42902</v>
      </c>
      <c r="B173" s="113">
        <v>6830</v>
      </c>
      <c r="C173" s="23">
        <v>22.3</v>
      </c>
      <c r="D173" s="270">
        <v>274</v>
      </c>
      <c r="E173" s="326"/>
      <c r="F173" s="189"/>
      <c r="G173" s="200"/>
    </row>
    <row r="174" spans="1:7" s="1" customFormat="1" x14ac:dyDescent="0.25">
      <c r="A174" s="10">
        <f t="shared" si="2"/>
        <v>42903</v>
      </c>
      <c r="B174" s="113">
        <v>7040</v>
      </c>
      <c r="C174" s="23">
        <v>23.5</v>
      </c>
      <c r="D174" s="270">
        <v>273</v>
      </c>
      <c r="E174" s="326"/>
      <c r="F174" s="189"/>
      <c r="G174" s="200"/>
    </row>
    <row r="175" spans="1:7" s="1" customFormat="1" x14ac:dyDescent="0.25">
      <c r="A175" s="10">
        <f t="shared" si="2"/>
        <v>42904</v>
      </c>
      <c r="B175" s="113">
        <v>7100</v>
      </c>
      <c r="C175" s="23">
        <v>24.4</v>
      </c>
      <c r="D175" s="270">
        <v>276</v>
      </c>
      <c r="E175" s="326"/>
      <c r="F175" s="189"/>
      <c r="G175" s="200"/>
    </row>
    <row r="176" spans="1:7" s="1" customFormat="1" x14ac:dyDescent="0.25">
      <c r="A176" s="10">
        <f t="shared" si="2"/>
        <v>42905</v>
      </c>
      <c r="B176" s="113">
        <v>7060</v>
      </c>
      <c r="C176" s="135">
        <v>25.6</v>
      </c>
      <c r="D176" s="444">
        <v>282</v>
      </c>
      <c r="E176" s="326"/>
      <c r="F176" s="189"/>
      <c r="G176" s="200"/>
    </row>
    <row r="177" spans="1:7" s="1" customFormat="1" x14ac:dyDescent="0.25">
      <c r="A177" s="10">
        <f t="shared" si="2"/>
        <v>42906</v>
      </c>
      <c r="B177" s="113">
        <v>6980</v>
      </c>
      <c r="C177" s="135">
        <v>26.3</v>
      </c>
      <c r="D177" s="444">
        <v>278</v>
      </c>
      <c r="E177" s="193" t="s">
        <v>186</v>
      </c>
      <c r="F177" s="189"/>
      <c r="G177" s="200">
        <v>0.39900000000000002</v>
      </c>
    </row>
    <row r="178" spans="1:7" s="1" customFormat="1" x14ac:dyDescent="0.25">
      <c r="A178" s="10">
        <f t="shared" si="2"/>
        <v>42907</v>
      </c>
      <c r="B178" s="113">
        <v>6930</v>
      </c>
      <c r="C178" s="135">
        <v>26.4</v>
      </c>
      <c r="D178" s="444">
        <v>257</v>
      </c>
      <c r="E178" s="326"/>
      <c r="F178" s="189"/>
      <c r="G178" s="200"/>
    </row>
    <row r="179" spans="1:7" s="1" customFormat="1" x14ac:dyDescent="0.25">
      <c r="A179" s="10">
        <f t="shared" si="2"/>
        <v>42908</v>
      </c>
      <c r="B179" s="113">
        <v>7000</v>
      </c>
      <c r="C179" s="135">
        <v>26.5</v>
      </c>
      <c r="D179" s="444">
        <v>274</v>
      </c>
      <c r="E179" s="326"/>
      <c r="F179" s="189"/>
      <c r="G179" s="200"/>
    </row>
    <row r="180" spans="1:7" s="1" customFormat="1" x14ac:dyDescent="0.25">
      <c r="A180" s="10">
        <f t="shared" si="2"/>
        <v>42909</v>
      </c>
      <c r="B180" s="113">
        <v>7220</v>
      </c>
      <c r="C180" s="135">
        <v>26.3</v>
      </c>
      <c r="D180" s="444">
        <v>286</v>
      </c>
      <c r="E180" s="326"/>
      <c r="F180" s="189"/>
      <c r="G180" s="200"/>
    </row>
    <row r="181" spans="1:7" s="1" customFormat="1" x14ac:dyDescent="0.25">
      <c r="A181" s="10">
        <f t="shared" si="2"/>
        <v>42910</v>
      </c>
      <c r="B181" s="113">
        <v>7280</v>
      </c>
      <c r="C181" s="135">
        <v>26.1</v>
      </c>
      <c r="D181" s="444">
        <v>285</v>
      </c>
      <c r="E181" s="326"/>
      <c r="F181" s="189"/>
      <c r="G181" s="200"/>
    </row>
    <row r="182" spans="1:7" s="1" customFormat="1" x14ac:dyDescent="0.25">
      <c r="A182" s="10">
        <f t="shared" si="2"/>
        <v>42911</v>
      </c>
      <c r="B182" s="113">
        <v>7390</v>
      </c>
      <c r="C182" s="135">
        <v>25.7</v>
      </c>
      <c r="D182" s="444">
        <v>284</v>
      </c>
      <c r="E182" s="326"/>
      <c r="F182" s="189"/>
      <c r="G182" s="200"/>
    </row>
    <row r="183" spans="1:7" s="1" customFormat="1" x14ac:dyDescent="0.25">
      <c r="A183" s="10">
        <f t="shared" si="2"/>
        <v>42912</v>
      </c>
      <c r="B183" s="113">
        <v>7730</v>
      </c>
      <c r="C183" s="135">
        <v>25</v>
      </c>
      <c r="D183" s="444">
        <v>281</v>
      </c>
      <c r="E183" s="326"/>
      <c r="F183" s="189"/>
      <c r="G183" s="200"/>
    </row>
    <row r="184" spans="1:7" s="1" customFormat="1" x14ac:dyDescent="0.25">
      <c r="A184" s="10">
        <f t="shared" si="2"/>
        <v>42913</v>
      </c>
      <c r="B184" s="113">
        <v>8020</v>
      </c>
      <c r="C184" s="135">
        <v>24.3</v>
      </c>
      <c r="D184" s="444">
        <v>271</v>
      </c>
      <c r="E184" s="193" t="s">
        <v>186</v>
      </c>
      <c r="F184" s="189"/>
      <c r="G184" s="200">
        <v>0.39900000000000002</v>
      </c>
    </row>
    <row r="185" spans="1:7" s="1" customFormat="1" x14ac:dyDescent="0.25">
      <c r="A185" s="10">
        <f t="shared" si="2"/>
        <v>42914</v>
      </c>
      <c r="B185" s="113">
        <v>7990</v>
      </c>
      <c r="C185" s="135">
        <v>24.2</v>
      </c>
      <c r="D185" s="444">
        <v>261</v>
      </c>
      <c r="E185" s="326"/>
      <c r="F185" s="189"/>
      <c r="G185" s="200"/>
    </row>
    <row r="186" spans="1:7" s="1" customFormat="1" x14ac:dyDescent="0.25">
      <c r="A186" s="10">
        <f t="shared" si="2"/>
        <v>42915</v>
      </c>
      <c r="B186" s="113">
        <v>7910</v>
      </c>
      <c r="C186" s="135">
        <v>24.5</v>
      </c>
      <c r="D186" s="444">
        <v>256</v>
      </c>
      <c r="E186" s="326"/>
      <c r="F186" s="189"/>
      <c r="G186" s="200"/>
    </row>
    <row r="187" spans="1:7" s="1" customFormat="1" x14ac:dyDescent="0.25">
      <c r="A187" s="10">
        <f t="shared" si="2"/>
        <v>42916</v>
      </c>
      <c r="B187" s="113">
        <v>7540</v>
      </c>
      <c r="C187" s="135">
        <v>24.7</v>
      </c>
      <c r="D187" s="444">
        <v>252</v>
      </c>
      <c r="E187" s="326"/>
      <c r="F187" s="189"/>
      <c r="G187" s="200"/>
    </row>
    <row r="188" spans="1:7" s="1" customFormat="1" x14ac:dyDescent="0.25">
      <c r="A188" s="10">
        <f t="shared" si="2"/>
        <v>42917</v>
      </c>
      <c r="B188" s="113">
        <v>6910</v>
      </c>
      <c r="C188" s="135">
        <v>25</v>
      </c>
      <c r="D188" s="444">
        <v>251</v>
      </c>
      <c r="E188" s="326"/>
      <c r="F188" s="189"/>
      <c r="G188" s="200"/>
    </row>
    <row r="189" spans="1:7" s="1" customFormat="1" x14ac:dyDescent="0.25">
      <c r="A189" s="10">
        <f t="shared" si="2"/>
        <v>42918</v>
      </c>
      <c r="B189" s="113">
        <v>6780</v>
      </c>
      <c r="C189" s="135">
        <v>24.4</v>
      </c>
      <c r="D189" s="444">
        <v>251</v>
      </c>
      <c r="E189" s="326"/>
      <c r="F189" s="189"/>
      <c r="G189" s="200"/>
    </row>
    <row r="190" spans="1:7" s="1" customFormat="1" x14ac:dyDescent="0.25">
      <c r="A190" s="10">
        <f t="shared" si="2"/>
        <v>42919</v>
      </c>
      <c r="B190" s="113">
        <v>6440</v>
      </c>
      <c r="C190" s="135">
        <v>23.9</v>
      </c>
      <c r="D190" s="444">
        <v>248</v>
      </c>
      <c r="E190" s="326"/>
      <c r="F190" s="189"/>
      <c r="G190" s="200"/>
    </row>
    <row r="191" spans="1:7" s="1" customFormat="1" x14ac:dyDescent="0.25">
      <c r="A191" s="10">
        <f t="shared" si="2"/>
        <v>42920</v>
      </c>
      <c r="B191" s="113">
        <v>5490</v>
      </c>
      <c r="C191" s="135">
        <v>23.8</v>
      </c>
      <c r="D191" s="444">
        <v>243</v>
      </c>
      <c r="E191" s="326"/>
      <c r="F191" s="189"/>
      <c r="G191" s="200"/>
    </row>
    <row r="192" spans="1:7" s="1" customFormat="1" x14ac:dyDescent="0.25">
      <c r="A192" s="10">
        <f t="shared" si="2"/>
        <v>42921</v>
      </c>
      <c r="B192" s="113">
        <v>4510</v>
      </c>
      <c r="C192" s="135">
        <v>24</v>
      </c>
      <c r="D192" s="444">
        <v>234</v>
      </c>
      <c r="E192" s="196" t="s">
        <v>186</v>
      </c>
      <c r="F192" s="189"/>
      <c r="G192" s="200">
        <v>0.39900000000000002</v>
      </c>
    </row>
    <row r="193" spans="1:7" s="1" customFormat="1" x14ac:dyDescent="0.25">
      <c r="A193" s="10">
        <f t="shared" si="2"/>
        <v>42922</v>
      </c>
      <c r="B193" s="113">
        <v>3800</v>
      </c>
      <c r="C193" s="135">
        <v>24.1</v>
      </c>
      <c r="D193" s="444">
        <v>223</v>
      </c>
      <c r="E193" s="326"/>
      <c r="F193" s="189"/>
      <c r="G193" s="200"/>
    </row>
    <row r="194" spans="1:7" s="1" customFormat="1" x14ac:dyDescent="0.25">
      <c r="A194" s="10">
        <f t="shared" si="2"/>
        <v>42923</v>
      </c>
      <c r="B194" s="113">
        <v>3370</v>
      </c>
      <c r="C194" s="135">
        <v>24.3</v>
      </c>
      <c r="D194" s="444">
        <v>217</v>
      </c>
      <c r="E194" s="326"/>
      <c r="F194" s="189"/>
      <c r="G194" s="200"/>
    </row>
    <row r="195" spans="1:7" s="1" customFormat="1" x14ac:dyDescent="0.25">
      <c r="A195" s="10">
        <f t="shared" si="2"/>
        <v>42924</v>
      </c>
      <c r="B195" s="113">
        <v>3200</v>
      </c>
      <c r="C195" s="135">
        <v>24.3</v>
      </c>
      <c r="D195" s="444">
        <v>215</v>
      </c>
      <c r="E195" s="326"/>
      <c r="F195" s="189"/>
      <c r="G195" s="200"/>
    </row>
    <row r="196" spans="1:7" s="1" customFormat="1" x14ac:dyDescent="0.25">
      <c r="A196" s="10">
        <f t="shared" si="2"/>
        <v>42925</v>
      </c>
      <c r="B196" s="113">
        <v>3140</v>
      </c>
      <c r="C196" s="135">
        <v>24.3</v>
      </c>
      <c r="D196" s="444">
        <v>222</v>
      </c>
      <c r="E196" s="326"/>
      <c r="F196" s="189"/>
      <c r="G196" s="200"/>
    </row>
    <row r="197" spans="1:7" s="1" customFormat="1" x14ac:dyDescent="0.25">
      <c r="A197" s="10">
        <f t="shared" si="2"/>
        <v>42926</v>
      </c>
      <c r="B197" s="113">
        <v>3040</v>
      </c>
      <c r="C197" s="135">
        <v>24.5</v>
      </c>
      <c r="D197" s="446" t="s">
        <v>819</v>
      </c>
      <c r="E197" s="326"/>
      <c r="F197" s="189"/>
      <c r="G197" s="200"/>
    </row>
    <row r="198" spans="1:7" s="1" customFormat="1" x14ac:dyDescent="0.25">
      <c r="A198" s="10">
        <f t="shared" si="2"/>
        <v>42927</v>
      </c>
      <c r="B198" s="113">
        <v>2510</v>
      </c>
      <c r="C198" s="135">
        <v>25.3</v>
      </c>
      <c r="D198" s="444">
        <v>175</v>
      </c>
      <c r="E198" s="326"/>
      <c r="F198" s="189"/>
      <c r="G198" s="200"/>
    </row>
    <row r="199" spans="1:7" s="1" customFormat="1" x14ac:dyDescent="0.25">
      <c r="A199" s="10">
        <f t="shared" si="2"/>
        <v>42928</v>
      </c>
      <c r="B199" s="113">
        <v>2160</v>
      </c>
      <c r="C199" s="135">
        <v>25.9</v>
      </c>
      <c r="D199" s="444">
        <v>173</v>
      </c>
      <c r="E199" s="196" t="s">
        <v>186</v>
      </c>
      <c r="F199" s="189"/>
      <c r="G199" s="200">
        <v>0.39900000000000002</v>
      </c>
    </row>
    <row r="200" spans="1:7" s="1" customFormat="1" x14ac:dyDescent="0.25">
      <c r="A200" s="10">
        <f t="shared" si="2"/>
        <v>42929</v>
      </c>
      <c r="B200" s="113">
        <v>2110</v>
      </c>
      <c r="C200" s="135">
        <v>26.1</v>
      </c>
      <c r="D200" s="444">
        <v>175</v>
      </c>
      <c r="E200" s="326"/>
      <c r="F200" s="189"/>
      <c r="G200" s="200"/>
    </row>
    <row r="201" spans="1:7" s="1" customFormat="1" x14ac:dyDescent="0.25">
      <c r="A201" s="10">
        <f t="shared" ref="A201:A218" si="3">+A200+1</f>
        <v>42930</v>
      </c>
      <c r="B201" s="113">
        <v>2000</v>
      </c>
      <c r="C201" s="135">
        <v>26.3</v>
      </c>
      <c r="D201" s="444">
        <v>177</v>
      </c>
      <c r="E201" s="326"/>
      <c r="F201" s="189"/>
      <c r="G201" s="200"/>
    </row>
    <row r="202" spans="1:7" s="1" customFormat="1" x14ac:dyDescent="0.25">
      <c r="A202" s="10">
        <f t="shared" si="3"/>
        <v>42931</v>
      </c>
      <c r="B202" s="113">
        <v>1900</v>
      </c>
      <c r="C202" s="135">
        <v>26.3</v>
      </c>
      <c r="D202" s="444">
        <v>178</v>
      </c>
      <c r="E202" s="326"/>
      <c r="F202" s="189"/>
      <c r="G202" s="200"/>
    </row>
    <row r="203" spans="1:7" s="1" customFormat="1" x14ac:dyDescent="0.25">
      <c r="A203" s="10">
        <f t="shared" si="3"/>
        <v>42932</v>
      </c>
      <c r="B203" s="113">
        <v>1770</v>
      </c>
      <c r="C203" s="135">
        <v>26.3</v>
      </c>
      <c r="D203" s="444">
        <v>179</v>
      </c>
      <c r="E203" s="326"/>
      <c r="F203" s="189"/>
      <c r="G203" s="200"/>
    </row>
    <row r="204" spans="1:7" s="1" customFormat="1" x14ac:dyDescent="0.25">
      <c r="A204" s="10">
        <f t="shared" si="3"/>
        <v>42933</v>
      </c>
      <c r="B204" s="113">
        <v>1590</v>
      </c>
      <c r="C204" s="135">
        <v>26.6</v>
      </c>
      <c r="D204" s="444">
        <v>181</v>
      </c>
      <c r="E204" s="326"/>
      <c r="F204" s="189"/>
      <c r="G204" s="200"/>
    </row>
    <row r="205" spans="1:7" s="1" customFormat="1" x14ac:dyDescent="0.25">
      <c r="A205" s="10">
        <f t="shared" si="3"/>
        <v>42934</v>
      </c>
      <c r="B205" s="113">
        <v>1390</v>
      </c>
      <c r="C205" s="135">
        <v>26.3</v>
      </c>
      <c r="D205" s="444">
        <v>182</v>
      </c>
      <c r="E205" s="196" t="s">
        <v>186</v>
      </c>
      <c r="F205" s="189"/>
      <c r="G205" s="200">
        <v>0.39900000000000002</v>
      </c>
    </row>
    <row r="206" spans="1:7" s="1" customFormat="1" x14ac:dyDescent="0.25">
      <c r="A206" s="10">
        <f t="shared" si="3"/>
        <v>42935</v>
      </c>
      <c r="B206" s="113">
        <v>1230</v>
      </c>
      <c r="C206" s="135">
        <v>25.5</v>
      </c>
      <c r="D206" s="444">
        <v>182</v>
      </c>
      <c r="E206" s="326"/>
      <c r="F206" s="189"/>
      <c r="G206" s="200"/>
    </row>
    <row r="207" spans="1:7" s="1" customFormat="1" x14ac:dyDescent="0.25">
      <c r="A207" s="10">
        <f t="shared" si="3"/>
        <v>42936</v>
      </c>
      <c r="B207" s="113">
        <v>1090</v>
      </c>
      <c r="C207" s="135">
        <v>25.1</v>
      </c>
      <c r="D207" s="444">
        <v>184</v>
      </c>
      <c r="E207" s="326"/>
      <c r="F207" s="189"/>
      <c r="G207" s="200"/>
    </row>
    <row r="208" spans="1:7" s="1" customFormat="1" x14ac:dyDescent="0.25">
      <c r="A208" s="10">
        <f t="shared" si="3"/>
        <v>42937</v>
      </c>
      <c r="B208" s="423">
        <v>954</v>
      </c>
      <c r="C208" s="135">
        <v>25</v>
      </c>
      <c r="D208" s="444">
        <v>188</v>
      </c>
      <c r="E208" s="326"/>
      <c r="F208" s="189"/>
      <c r="G208" s="200"/>
    </row>
    <row r="209" spans="1:7" s="1" customFormat="1" x14ac:dyDescent="0.25">
      <c r="A209" s="10">
        <f t="shared" si="3"/>
        <v>42938</v>
      </c>
      <c r="B209" s="423">
        <v>879</v>
      </c>
      <c r="C209" s="135">
        <v>25.2</v>
      </c>
      <c r="D209" s="444">
        <v>189</v>
      </c>
      <c r="E209" s="326"/>
      <c r="F209" s="189"/>
      <c r="G209" s="200"/>
    </row>
    <row r="210" spans="1:7" s="1" customFormat="1" x14ac:dyDescent="0.25">
      <c r="A210" s="10">
        <f t="shared" si="3"/>
        <v>42939</v>
      </c>
      <c r="B210" s="423">
        <v>894</v>
      </c>
      <c r="C210" s="135">
        <v>25.9</v>
      </c>
      <c r="D210" s="444">
        <v>194</v>
      </c>
      <c r="E210" s="326"/>
      <c r="F210" s="189"/>
      <c r="G210" s="200"/>
    </row>
    <row r="211" spans="1:7" s="1" customFormat="1" x14ac:dyDescent="0.25">
      <c r="A211" s="10">
        <f t="shared" si="3"/>
        <v>42940</v>
      </c>
      <c r="B211" s="423">
        <v>887</v>
      </c>
      <c r="C211" s="135">
        <v>26.3</v>
      </c>
      <c r="D211" s="444">
        <v>198</v>
      </c>
      <c r="E211" s="326"/>
      <c r="F211" s="189"/>
      <c r="G211" s="200"/>
    </row>
    <row r="212" spans="1:7" s="1" customFormat="1" x14ac:dyDescent="0.25">
      <c r="A212" s="10">
        <f t="shared" si="3"/>
        <v>42941</v>
      </c>
      <c r="B212" s="423">
        <v>849</v>
      </c>
      <c r="C212" s="135">
        <v>26.2</v>
      </c>
      <c r="D212" s="444">
        <v>202</v>
      </c>
      <c r="E212" s="326"/>
      <c r="F212" s="189"/>
      <c r="G212" s="200"/>
    </row>
    <row r="213" spans="1:7" s="1" customFormat="1" x14ac:dyDescent="0.25">
      <c r="A213" s="10">
        <f t="shared" si="3"/>
        <v>42942</v>
      </c>
      <c r="B213" s="423">
        <v>805</v>
      </c>
      <c r="C213" s="135">
        <v>25.9</v>
      </c>
      <c r="D213" s="444">
        <v>204</v>
      </c>
      <c r="E213" s="326"/>
      <c r="F213" s="189"/>
      <c r="G213" s="200"/>
    </row>
    <row r="214" spans="1:7" s="1" customFormat="1" x14ac:dyDescent="0.25">
      <c r="A214" s="10">
        <f t="shared" si="3"/>
        <v>42943</v>
      </c>
      <c r="B214" s="423">
        <v>769</v>
      </c>
      <c r="C214" s="135">
        <v>25.9</v>
      </c>
      <c r="D214" s="444">
        <v>206</v>
      </c>
      <c r="E214" s="196" t="s">
        <v>186</v>
      </c>
      <c r="F214" s="189"/>
      <c r="G214" s="200">
        <v>0.39900000000000002</v>
      </c>
    </row>
    <row r="215" spans="1:7" s="1" customFormat="1" x14ac:dyDescent="0.25">
      <c r="A215" s="10">
        <f t="shared" si="3"/>
        <v>42944</v>
      </c>
      <c r="B215" s="423">
        <v>726</v>
      </c>
      <c r="C215" s="135">
        <v>26</v>
      </c>
      <c r="D215" s="444">
        <v>210</v>
      </c>
      <c r="E215" s="326"/>
      <c r="F215" s="189"/>
      <c r="G215" s="200"/>
    </row>
    <row r="216" spans="1:7" s="1" customFormat="1" x14ac:dyDescent="0.25">
      <c r="A216" s="10">
        <f t="shared" si="3"/>
        <v>42945</v>
      </c>
      <c r="B216" s="423">
        <v>700</v>
      </c>
      <c r="C216" s="135">
        <v>26.1</v>
      </c>
      <c r="D216" s="444">
        <v>217</v>
      </c>
      <c r="E216" s="326"/>
      <c r="F216" s="189"/>
      <c r="G216" s="200"/>
    </row>
    <row r="217" spans="1:7" s="1" customFormat="1" x14ac:dyDescent="0.25">
      <c r="A217" s="10">
        <f t="shared" si="3"/>
        <v>42946</v>
      </c>
      <c r="B217" s="423">
        <v>675</v>
      </c>
      <c r="C217" s="135">
        <v>25.9</v>
      </c>
      <c r="D217" s="444">
        <v>218</v>
      </c>
      <c r="E217" s="326"/>
      <c r="F217" s="189"/>
      <c r="G217" s="200"/>
    </row>
    <row r="218" spans="1:7" s="1" customFormat="1" x14ac:dyDescent="0.25">
      <c r="A218" s="10">
        <f t="shared" si="3"/>
        <v>42947</v>
      </c>
      <c r="B218" s="423">
        <v>694</v>
      </c>
      <c r="C218" s="135">
        <v>26.2</v>
      </c>
      <c r="D218" s="444">
        <v>221</v>
      </c>
      <c r="E218" s="326"/>
      <c r="F218" s="189"/>
      <c r="G218" s="200"/>
    </row>
    <row r="219" spans="1:7" s="1" customFormat="1" x14ac:dyDescent="0.25">
      <c r="A219" s="10">
        <v>42948</v>
      </c>
      <c r="B219" s="423">
        <v>695</v>
      </c>
      <c r="C219" s="135">
        <v>26.6</v>
      </c>
      <c r="D219" s="444">
        <v>221</v>
      </c>
      <c r="E219" s="196" t="s">
        <v>186</v>
      </c>
      <c r="F219" s="189"/>
      <c r="G219" s="200">
        <v>0.39900000000000002</v>
      </c>
    </row>
    <row r="220" spans="1:7" s="1" customFormat="1" x14ac:dyDescent="0.25">
      <c r="A220" s="10">
        <v>42949</v>
      </c>
      <c r="B220" s="423">
        <v>749</v>
      </c>
      <c r="C220" s="135">
        <v>27.6</v>
      </c>
      <c r="D220" s="444">
        <v>276</v>
      </c>
      <c r="E220" s="326"/>
      <c r="F220" s="189"/>
      <c r="G220" s="200"/>
    </row>
    <row r="221" spans="1:7" s="1" customFormat="1" x14ac:dyDescent="0.25">
      <c r="A221" s="10">
        <v>42950</v>
      </c>
      <c r="B221" s="423">
        <v>719</v>
      </c>
      <c r="C221" s="135">
        <v>28.3</v>
      </c>
      <c r="D221" s="444">
        <v>248</v>
      </c>
      <c r="E221" s="326"/>
      <c r="F221" s="189"/>
      <c r="G221" s="200"/>
    </row>
    <row r="222" spans="1:7" s="1" customFormat="1" x14ac:dyDescent="0.25">
      <c r="A222" s="10">
        <v>42951</v>
      </c>
      <c r="B222" s="423">
        <v>675</v>
      </c>
      <c r="C222" s="135">
        <v>27.1</v>
      </c>
      <c r="D222" s="444">
        <v>223</v>
      </c>
      <c r="E222" s="326"/>
      <c r="F222" s="189"/>
      <c r="G222" s="200"/>
    </row>
    <row r="223" spans="1:7" s="1" customFormat="1" x14ac:dyDescent="0.25">
      <c r="A223" s="10">
        <v>42952</v>
      </c>
      <c r="B223" s="423">
        <v>686</v>
      </c>
      <c r="C223" s="135">
        <v>25.6</v>
      </c>
      <c r="D223" s="444">
        <v>224</v>
      </c>
      <c r="E223" s="326"/>
      <c r="F223" s="189"/>
      <c r="G223" s="200"/>
    </row>
    <row r="224" spans="1:7" s="1" customFormat="1" x14ac:dyDescent="0.25">
      <c r="A224" s="10">
        <v>42953</v>
      </c>
      <c r="B224" s="423">
        <v>697</v>
      </c>
      <c r="C224" s="135">
        <v>25.7</v>
      </c>
      <c r="D224" s="444">
        <v>230</v>
      </c>
      <c r="E224" s="326"/>
      <c r="F224" s="189"/>
      <c r="G224" s="200"/>
    </row>
    <row r="225" spans="1:7" s="1" customFormat="1" x14ac:dyDescent="0.25">
      <c r="A225" s="10">
        <v>42954</v>
      </c>
      <c r="B225" s="423">
        <v>656</v>
      </c>
      <c r="C225" s="135">
        <v>25.7</v>
      </c>
      <c r="D225" s="444">
        <v>223</v>
      </c>
      <c r="E225" s="326"/>
      <c r="F225" s="189"/>
      <c r="G225" s="200"/>
    </row>
    <row r="226" spans="1:7" s="1" customFormat="1" x14ac:dyDescent="0.25">
      <c r="A226" s="10">
        <v>42955</v>
      </c>
      <c r="B226" s="423">
        <v>630</v>
      </c>
      <c r="C226" s="135">
        <v>25.5</v>
      </c>
      <c r="D226" s="444">
        <v>245</v>
      </c>
      <c r="E226" s="196" t="s">
        <v>186</v>
      </c>
      <c r="F226" s="189"/>
      <c r="G226" s="200">
        <v>0.39900000000000002</v>
      </c>
    </row>
    <row r="227" spans="1:7" s="1" customFormat="1" x14ac:dyDescent="0.25">
      <c r="A227" s="10">
        <v>42956</v>
      </c>
      <c r="B227" s="423">
        <v>622</v>
      </c>
      <c r="C227" s="135">
        <v>25.7</v>
      </c>
      <c r="D227" s="444">
        <v>321</v>
      </c>
      <c r="E227" s="326"/>
      <c r="F227" s="189"/>
      <c r="G227" s="200"/>
    </row>
    <row r="228" spans="1:7" s="1" customFormat="1" x14ac:dyDescent="0.25">
      <c r="A228" s="10">
        <v>42957</v>
      </c>
      <c r="B228" s="423">
        <v>675</v>
      </c>
      <c r="C228" s="135">
        <v>25.5</v>
      </c>
      <c r="D228" s="444">
        <v>407</v>
      </c>
      <c r="E228" s="326"/>
      <c r="F228" s="189"/>
      <c r="G228" s="200"/>
    </row>
    <row r="229" spans="1:7" s="1" customFormat="1" x14ac:dyDescent="0.25">
      <c r="A229" s="10">
        <v>42958</v>
      </c>
      <c r="B229" s="423">
        <v>677</v>
      </c>
      <c r="C229" s="135">
        <v>25.8</v>
      </c>
      <c r="D229" s="444">
        <v>415</v>
      </c>
      <c r="E229" s="326"/>
      <c r="F229" s="189"/>
      <c r="G229" s="200"/>
    </row>
    <row r="230" spans="1:7" s="1" customFormat="1" x14ac:dyDescent="0.25">
      <c r="A230" s="10">
        <v>42959</v>
      </c>
      <c r="B230" s="423">
        <v>720</v>
      </c>
      <c r="C230" s="135">
        <v>26.2</v>
      </c>
      <c r="D230" s="444">
        <v>500</v>
      </c>
      <c r="E230" s="326"/>
      <c r="F230" s="189"/>
      <c r="G230" s="200"/>
    </row>
    <row r="231" spans="1:7" s="1" customFormat="1" x14ac:dyDescent="0.25">
      <c r="A231" s="10">
        <v>42960</v>
      </c>
      <c r="B231" s="423">
        <v>703</v>
      </c>
      <c r="C231" s="135">
        <v>26</v>
      </c>
      <c r="D231" s="444">
        <v>522</v>
      </c>
      <c r="E231" s="326"/>
      <c r="F231" s="189"/>
      <c r="G231" s="200"/>
    </row>
    <row r="232" spans="1:7" s="1" customFormat="1" x14ac:dyDescent="0.25">
      <c r="A232" s="10">
        <v>42961</v>
      </c>
      <c r="B232" s="423">
        <v>665</v>
      </c>
      <c r="C232" s="135">
        <v>25.8</v>
      </c>
      <c r="D232" s="444">
        <v>487</v>
      </c>
      <c r="E232" s="326"/>
      <c r="F232" s="189"/>
      <c r="G232" s="200"/>
    </row>
    <row r="233" spans="1:7" s="1" customFormat="1" x14ac:dyDescent="0.25">
      <c r="A233" s="10">
        <v>42962</v>
      </c>
      <c r="B233" s="423">
        <v>665</v>
      </c>
      <c r="C233" s="135">
        <v>25.5</v>
      </c>
      <c r="D233" s="444">
        <v>496</v>
      </c>
      <c r="E233" s="196" t="s">
        <v>186</v>
      </c>
      <c r="F233" s="189"/>
      <c r="G233" s="200">
        <v>0.39900000000000002</v>
      </c>
    </row>
    <row r="234" spans="1:7" s="1" customFormat="1" x14ac:dyDescent="0.25">
      <c r="A234" s="10">
        <v>42963</v>
      </c>
      <c r="B234" s="423">
        <v>668</v>
      </c>
      <c r="C234" s="135">
        <v>25.3</v>
      </c>
      <c r="D234" s="444">
        <v>511</v>
      </c>
      <c r="E234" s="326"/>
      <c r="F234" s="189"/>
      <c r="G234" s="200"/>
    </row>
    <row r="235" spans="1:7" s="1" customFormat="1" x14ac:dyDescent="0.25">
      <c r="A235" s="10">
        <v>42964</v>
      </c>
      <c r="B235" s="423">
        <v>683</v>
      </c>
      <c r="C235" s="135">
        <v>25.6</v>
      </c>
      <c r="D235" s="444">
        <v>536</v>
      </c>
      <c r="E235" s="326"/>
      <c r="F235" s="189"/>
      <c r="G235" s="200"/>
    </row>
    <row r="236" spans="1:7" s="1" customFormat="1" x14ac:dyDescent="0.25">
      <c r="A236" s="10">
        <v>42965</v>
      </c>
      <c r="B236" s="423">
        <v>649</v>
      </c>
      <c r="C236" s="135">
        <v>25.9</v>
      </c>
      <c r="D236" s="444">
        <v>542</v>
      </c>
      <c r="E236" s="326"/>
      <c r="F236" s="189"/>
      <c r="G236" s="200"/>
    </row>
    <row r="237" spans="1:7" s="1" customFormat="1" x14ac:dyDescent="0.25">
      <c r="A237" s="10">
        <v>42966</v>
      </c>
      <c r="B237" s="423">
        <v>653</v>
      </c>
      <c r="C237" s="135">
        <v>26.2</v>
      </c>
      <c r="D237" s="444">
        <v>609</v>
      </c>
      <c r="E237" s="326"/>
      <c r="F237" s="189"/>
      <c r="G237" s="200"/>
    </row>
    <row r="238" spans="1:7" s="1" customFormat="1" x14ac:dyDescent="0.25">
      <c r="A238" s="10">
        <v>42967</v>
      </c>
      <c r="B238" s="423">
        <v>635</v>
      </c>
      <c r="C238" s="135">
        <v>26</v>
      </c>
      <c r="D238" s="444">
        <v>596</v>
      </c>
      <c r="E238" s="326"/>
      <c r="F238" s="189"/>
      <c r="G238" s="200"/>
    </row>
    <row r="239" spans="1:7" s="1" customFormat="1" x14ac:dyDescent="0.25">
      <c r="A239" s="10">
        <v>42968</v>
      </c>
      <c r="B239" s="423">
        <v>635</v>
      </c>
      <c r="C239" s="135">
        <v>25.5</v>
      </c>
      <c r="D239" s="444">
        <v>578</v>
      </c>
      <c r="E239" s="326"/>
      <c r="F239" s="189"/>
      <c r="G239" s="200"/>
    </row>
    <row r="240" spans="1:7" s="1" customFormat="1" x14ac:dyDescent="0.25">
      <c r="A240" s="10">
        <v>42969</v>
      </c>
      <c r="B240" s="423">
        <v>616</v>
      </c>
      <c r="C240" s="135">
        <v>25</v>
      </c>
      <c r="D240" s="444">
        <v>565</v>
      </c>
      <c r="E240" s="326"/>
      <c r="F240" s="189"/>
      <c r="G240" s="200"/>
    </row>
    <row r="241" spans="1:7" s="1" customFormat="1" x14ac:dyDescent="0.25">
      <c r="A241" s="10">
        <v>42970</v>
      </c>
      <c r="B241" s="423">
        <v>632</v>
      </c>
      <c r="C241" s="135">
        <v>25.4</v>
      </c>
      <c r="D241" s="444">
        <v>588</v>
      </c>
      <c r="E241" s="326"/>
      <c r="F241" s="189"/>
      <c r="G241" s="200"/>
    </row>
    <row r="242" spans="1:7" s="1" customFormat="1" x14ac:dyDescent="0.25">
      <c r="A242" s="10">
        <v>42971</v>
      </c>
      <c r="B242" s="423">
        <v>603</v>
      </c>
      <c r="C242" s="135">
        <v>25.8</v>
      </c>
      <c r="D242" s="107">
        <v>568</v>
      </c>
      <c r="E242" s="196" t="s">
        <v>186</v>
      </c>
      <c r="F242" s="189"/>
      <c r="G242" s="200">
        <v>0.39900000000000002</v>
      </c>
    </row>
    <row r="243" spans="1:7" s="1" customFormat="1" x14ac:dyDescent="0.25">
      <c r="A243" s="10">
        <v>42972</v>
      </c>
      <c r="B243" s="423">
        <v>608</v>
      </c>
      <c r="C243" s="135">
        <v>25.6</v>
      </c>
      <c r="D243" s="107">
        <v>564</v>
      </c>
      <c r="E243" s="326"/>
      <c r="F243" s="189"/>
      <c r="G243" s="200"/>
    </row>
    <row r="244" spans="1:7" s="1" customFormat="1" x14ac:dyDescent="0.25">
      <c r="A244" s="10">
        <v>42973</v>
      </c>
      <c r="B244" s="423">
        <v>639</v>
      </c>
      <c r="C244" s="135">
        <v>25.5</v>
      </c>
      <c r="D244" s="444">
        <v>578</v>
      </c>
      <c r="E244" s="326"/>
      <c r="F244" s="189"/>
      <c r="G244" s="200"/>
    </row>
    <row r="245" spans="1:7" s="1" customFormat="1" x14ac:dyDescent="0.25">
      <c r="A245" s="10">
        <v>42974</v>
      </c>
      <c r="B245" s="423">
        <v>671</v>
      </c>
      <c r="C245" s="135">
        <v>26.3</v>
      </c>
      <c r="D245" s="444">
        <v>594</v>
      </c>
      <c r="E245" s="326"/>
      <c r="F245" s="189"/>
      <c r="G245" s="200"/>
    </row>
    <row r="246" spans="1:7" s="1" customFormat="1" x14ac:dyDescent="0.25">
      <c r="A246" s="10">
        <v>42975</v>
      </c>
      <c r="B246" s="423">
        <v>678</v>
      </c>
      <c r="C246" s="135">
        <v>27</v>
      </c>
      <c r="D246" s="444">
        <v>531</v>
      </c>
      <c r="E246" s="326"/>
      <c r="F246" s="189"/>
      <c r="G246" s="200"/>
    </row>
    <row r="247" spans="1:7" s="1" customFormat="1" x14ac:dyDescent="0.25">
      <c r="A247" s="10">
        <v>42976</v>
      </c>
      <c r="B247" s="423">
        <v>648</v>
      </c>
      <c r="C247" s="135">
        <v>27.2</v>
      </c>
      <c r="D247" s="444">
        <v>512</v>
      </c>
      <c r="E247" s="326"/>
      <c r="F247" s="189"/>
      <c r="G247" s="200"/>
    </row>
    <row r="248" spans="1:7" s="1" customFormat="1" x14ac:dyDescent="0.25">
      <c r="A248" s="10">
        <v>42977</v>
      </c>
      <c r="B248" s="423">
        <v>613</v>
      </c>
      <c r="C248" s="135">
        <v>26.5</v>
      </c>
      <c r="D248" s="444">
        <v>515</v>
      </c>
      <c r="E248" s="326"/>
      <c r="F248" s="189"/>
      <c r="G248" s="200"/>
    </row>
    <row r="249" spans="1:7" s="1" customFormat="1" x14ac:dyDescent="0.25">
      <c r="A249" s="10">
        <v>42978</v>
      </c>
      <c r="B249" s="423">
        <v>625</v>
      </c>
      <c r="C249" s="135">
        <v>25.5</v>
      </c>
      <c r="D249" s="444">
        <v>523</v>
      </c>
      <c r="E249" s="326"/>
      <c r="F249" s="189"/>
      <c r="G249" s="200"/>
    </row>
    <row r="250" spans="1:7" s="1" customFormat="1" x14ac:dyDescent="0.25">
      <c r="A250" s="10">
        <v>42979</v>
      </c>
      <c r="B250" s="423">
        <v>671</v>
      </c>
      <c r="C250" s="135">
        <v>25.5</v>
      </c>
      <c r="D250" s="444">
        <v>522</v>
      </c>
      <c r="E250" s="196" t="s">
        <v>186</v>
      </c>
      <c r="F250" s="189"/>
      <c r="G250" s="200">
        <v>0.39900000000000002</v>
      </c>
    </row>
    <row r="251" spans="1:7" s="1" customFormat="1" x14ac:dyDescent="0.25">
      <c r="A251" s="10">
        <v>42980</v>
      </c>
      <c r="B251" s="423">
        <v>888</v>
      </c>
      <c r="C251" s="135">
        <v>25.8</v>
      </c>
      <c r="D251" s="444">
        <v>437</v>
      </c>
      <c r="E251" s="326"/>
      <c r="F251" s="189"/>
      <c r="G251" s="200"/>
    </row>
    <row r="252" spans="1:7" s="1" customFormat="1" x14ac:dyDescent="0.25">
      <c r="A252" s="10">
        <v>42981</v>
      </c>
      <c r="B252" s="113">
        <v>1010</v>
      </c>
      <c r="C252" s="135">
        <v>25.1</v>
      </c>
      <c r="D252" s="444">
        <v>377</v>
      </c>
      <c r="E252" s="326"/>
      <c r="F252" s="189"/>
      <c r="G252" s="200"/>
    </row>
    <row r="253" spans="1:7" s="1" customFormat="1" x14ac:dyDescent="0.25">
      <c r="A253" s="10">
        <v>42982</v>
      </c>
      <c r="B253" s="423">
        <v>994</v>
      </c>
      <c r="C253" s="135">
        <v>24.8</v>
      </c>
      <c r="D253" s="444">
        <v>374</v>
      </c>
      <c r="E253" s="326"/>
      <c r="F253" s="189"/>
      <c r="G253" s="200"/>
    </row>
    <row r="254" spans="1:7" s="1" customFormat="1" x14ac:dyDescent="0.25">
      <c r="A254" s="10">
        <v>42983</v>
      </c>
      <c r="B254" s="423">
        <v>943</v>
      </c>
      <c r="C254" s="135">
        <v>24.6</v>
      </c>
      <c r="D254" s="444">
        <v>356</v>
      </c>
      <c r="E254" s="326"/>
      <c r="F254" s="189"/>
      <c r="G254" s="200"/>
    </row>
    <row r="255" spans="1:7" s="1" customFormat="1" x14ac:dyDescent="0.25">
      <c r="A255" s="10">
        <v>42984</v>
      </c>
      <c r="B255" s="423">
        <v>968</v>
      </c>
      <c r="C255" s="135">
        <v>24.9</v>
      </c>
      <c r="D255" s="444">
        <v>372</v>
      </c>
      <c r="E255" s="326"/>
      <c r="F255" s="189"/>
      <c r="G255" s="200"/>
    </row>
    <row r="256" spans="1:7" s="1" customFormat="1" x14ac:dyDescent="0.25">
      <c r="A256" s="10">
        <v>42985</v>
      </c>
      <c r="B256" s="113">
        <v>1010</v>
      </c>
      <c r="C256" s="135">
        <v>24.2</v>
      </c>
      <c r="D256" s="444">
        <v>378</v>
      </c>
      <c r="E256" s="326"/>
      <c r="F256" s="189"/>
      <c r="G256" s="200"/>
    </row>
    <row r="257" spans="1:7" s="1" customFormat="1" x14ac:dyDescent="0.25">
      <c r="A257" s="10">
        <v>42986</v>
      </c>
      <c r="B257" s="113">
        <v>1080</v>
      </c>
      <c r="C257" s="135">
        <v>22.9</v>
      </c>
      <c r="D257" s="444">
        <v>364</v>
      </c>
      <c r="E257" s="196" t="s">
        <v>186</v>
      </c>
      <c r="F257" s="189"/>
      <c r="G257" s="200">
        <v>0.39900000000000002</v>
      </c>
    </row>
    <row r="258" spans="1:7" s="1" customFormat="1" x14ac:dyDescent="0.25">
      <c r="A258" s="10">
        <v>42987</v>
      </c>
      <c r="B258" s="113">
        <v>1090</v>
      </c>
      <c r="C258" s="135">
        <v>22.8</v>
      </c>
      <c r="D258" s="444">
        <v>354</v>
      </c>
      <c r="E258" s="326"/>
      <c r="F258" s="189"/>
      <c r="G258" s="200"/>
    </row>
    <row r="259" spans="1:7" s="1" customFormat="1" x14ac:dyDescent="0.25">
      <c r="A259" s="10">
        <v>42988</v>
      </c>
      <c r="B259" s="113">
        <v>1130</v>
      </c>
      <c r="C259" s="135">
        <v>22.9</v>
      </c>
      <c r="D259" s="444">
        <v>353</v>
      </c>
      <c r="E259" s="326"/>
      <c r="F259" s="189"/>
      <c r="G259" s="200"/>
    </row>
    <row r="260" spans="1:7" s="1" customFormat="1" x14ac:dyDescent="0.25">
      <c r="A260" s="10">
        <v>42989</v>
      </c>
      <c r="B260" s="113">
        <v>1170</v>
      </c>
      <c r="C260" s="135">
        <v>23.1</v>
      </c>
      <c r="D260" s="444">
        <v>318</v>
      </c>
      <c r="E260" s="326"/>
      <c r="F260" s="189"/>
      <c r="G260" s="200"/>
    </row>
    <row r="261" spans="1:7" s="1" customFormat="1" x14ac:dyDescent="0.25">
      <c r="A261" s="10">
        <v>42990</v>
      </c>
      <c r="B261" s="113">
        <v>1160</v>
      </c>
      <c r="C261" s="135">
        <v>23.2</v>
      </c>
      <c r="D261" s="444">
        <v>290</v>
      </c>
      <c r="E261" s="326"/>
      <c r="F261" s="189"/>
      <c r="G261" s="200"/>
    </row>
    <row r="262" spans="1:7" s="1" customFormat="1" x14ac:dyDescent="0.25">
      <c r="A262" s="10">
        <v>42991</v>
      </c>
      <c r="B262" s="113">
        <v>1200</v>
      </c>
      <c r="C262" s="135">
        <v>23</v>
      </c>
      <c r="D262" s="444">
        <v>294</v>
      </c>
      <c r="E262" s="326"/>
      <c r="F262" s="189"/>
      <c r="G262" s="200"/>
    </row>
    <row r="263" spans="1:7" s="1" customFormat="1" x14ac:dyDescent="0.25">
      <c r="A263" s="10">
        <v>42992</v>
      </c>
      <c r="B263" s="113">
        <v>1210</v>
      </c>
      <c r="C263" s="135">
        <v>22.5</v>
      </c>
      <c r="D263" s="444">
        <v>300</v>
      </c>
      <c r="E263" s="326"/>
      <c r="F263" s="189"/>
      <c r="G263" s="200"/>
    </row>
    <row r="264" spans="1:7" s="1" customFormat="1" x14ac:dyDescent="0.25">
      <c r="A264" s="10">
        <v>42993</v>
      </c>
      <c r="B264" s="113">
        <v>1240</v>
      </c>
      <c r="C264" s="135">
        <v>21.5</v>
      </c>
      <c r="D264" s="444">
        <v>297</v>
      </c>
      <c r="E264" s="196" t="s">
        <v>186</v>
      </c>
      <c r="F264" s="189"/>
      <c r="G264" s="200">
        <v>0.39900000000000002</v>
      </c>
    </row>
    <row r="265" spans="1:7" s="1" customFormat="1" x14ac:dyDescent="0.25">
      <c r="A265" s="10">
        <v>42994</v>
      </c>
      <c r="B265" s="113">
        <v>1330</v>
      </c>
      <c r="C265" s="135">
        <v>20.7</v>
      </c>
      <c r="D265" s="444">
        <v>283</v>
      </c>
      <c r="E265" s="326"/>
      <c r="F265" s="189"/>
      <c r="G265" s="200"/>
    </row>
    <row r="266" spans="1:7" s="1" customFormat="1" x14ac:dyDescent="0.25">
      <c r="A266" s="10">
        <v>42995</v>
      </c>
      <c r="B266" s="113">
        <v>1360</v>
      </c>
      <c r="C266" s="135">
        <v>20.3</v>
      </c>
      <c r="D266" s="444">
        <v>259</v>
      </c>
      <c r="E266" s="326"/>
      <c r="F266" s="189"/>
      <c r="G266" s="200"/>
    </row>
    <row r="267" spans="1:7" s="1" customFormat="1" x14ac:dyDescent="0.25">
      <c r="A267" s="10">
        <v>42996</v>
      </c>
      <c r="B267" s="113">
        <v>1420</v>
      </c>
      <c r="C267" s="135">
        <v>19.899999999999999</v>
      </c>
      <c r="D267" s="444">
        <v>243</v>
      </c>
      <c r="E267" s="326"/>
      <c r="F267" s="189"/>
      <c r="G267" s="200"/>
    </row>
    <row r="268" spans="1:7" s="1" customFormat="1" x14ac:dyDescent="0.25">
      <c r="A268" s="10">
        <v>42997</v>
      </c>
      <c r="B268" s="113">
        <v>1430</v>
      </c>
      <c r="C268" s="135">
        <v>19.3</v>
      </c>
      <c r="D268" s="444">
        <v>232</v>
      </c>
      <c r="E268" s="326"/>
      <c r="F268" s="189"/>
      <c r="G268" s="200"/>
    </row>
    <row r="269" spans="1:7" s="1" customFormat="1" x14ac:dyDescent="0.25">
      <c r="A269" s="10">
        <v>42998</v>
      </c>
      <c r="B269" s="113">
        <v>1430</v>
      </c>
      <c r="C269" s="135">
        <v>19</v>
      </c>
      <c r="D269" s="444">
        <v>230</v>
      </c>
      <c r="E269" s="326"/>
      <c r="F269" s="189"/>
      <c r="G269" s="200"/>
    </row>
    <row r="270" spans="1:7" s="1" customFormat="1" x14ac:dyDescent="0.25">
      <c r="A270" s="10">
        <v>42999</v>
      </c>
      <c r="B270" s="113">
        <v>1410</v>
      </c>
      <c r="C270" s="135">
        <v>19</v>
      </c>
      <c r="D270" s="444">
        <v>232</v>
      </c>
      <c r="E270" s="326"/>
      <c r="F270" s="189"/>
      <c r="G270" s="200"/>
    </row>
    <row r="271" spans="1:7" s="1" customFormat="1" x14ac:dyDescent="0.25">
      <c r="A271" s="10">
        <v>43000</v>
      </c>
      <c r="B271" s="113">
        <v>1450</v>
      </c>
      <c r="C271" s="135">
        <v>18.399999999999999</v>
      </c>
      <c r="D271" s="444">
        <v>234</v>
      </c>
      <c r="E271" s="196" t="s">
        <v>186</v>
      </c>
      <c r="F271" s="189"/>
      <c r="G271" s="200">
        <v>0.39900000000000002</v>
      </c>
    </row>
    <row r="272" spans="1:7" s="1" customFormat="1" x14ac:dyDescent="0.25">
      <c r="A272" s="10">
        <v>43001</v>
      </c>
      <c r="B272" s="113">
        <v>1250</v>
      </c>
      <c r="C272" s="135">
        <v>18.2</v>
      </c>
      <c r="D272" s="444">
        <v>232</v>
      </c>
      <c r="E272" s="326"/>
      <c r="F272" s="189"/>
      <c r="G272" s="200"/>
    </row>
    <row r="273" spans="1:7" s="1" customFormat="1" x14ac:dyDescent="0.25">
      <c r="A273" s="10">
        <v>43002</v>
      </c>
      <c r="B273" s="113">
        <v>1130</v>
      </c>
      <c r="C273" s="135">
        <v>18.100000000000001</v>
      </c>
      <c r="D273" s="444">
        <v>234</v>
      </c>
      <c r="E273" s="326"/>
      <c r="F273" s="189"/>
      <c r="G273" s="200"/>
    </row>
    <row r="274" spans="1:7" s="1" customFormat="1" x14ac:dyDescent="0.25">
      <c r="A274" s="10">
        <v>43003</v>
      </c>
      <c r="B274" s="113">
        <v>1090</v>
      </c>
      <c r="C274" s="135">
        <v>18.2</v>
      </c>
      <c r="D274" s="444">
        <v>236</v>
      </c>
      <c r="E274" s="326"/>
      <c r="F274" s="189"/>
      <c r="G274" s="200"/>
    </row>
    <row r="275" spans="1:7" s="1" customFormat="1" x14ac:dyDescent="0.25">
      <c r="A275" s="10">
        <v>43004</v>
      </c>
      <c r="B275" s="113">
        <v>1030</v>
      </c>
      <c r="C275" s="135">
        <v>18.7</v>
      </c>
      <c r="D275" s="444">
        <v>239</v>
      </c>
      <c r="E275" s="326"/>
      <c r="F275" s="189"/>
      <c r="G275" s="200"/>
    </row>
    <row r="276" spans="1:7" s="1" customFormat="1" x14ac:dyDescent="0.25">
      <c r="A276" s="10">
        <v>43005</v>
      </c>
      <c r="B276" s="113">
        <v>1040</v>
      </c>
      <c r="C276" s="135">
        <v>19.399999999999999</v>
      </c>
      <c r="D276" s="444">
        <v>247</v>
      </c>
      <c r="E276" s="326"/>
      <c r="F276" s="189"/>
      <c r="G276" s="200"/>
    </row>
    <row r="277" spans="1:7" s="1" customFormat="1" x14ac:dyDescent="0.25">
      <c r="A277" s="10">
        <v>43006</v>
      </c>
      <c r="B277" s="113">
        <v>1110</v>
      </c>
      <c r="C277" s="135">
        <v>20</v>
      </c>
      <c r="D277" s="444">
        <v>277</v>
      </c>
      <c r="E277" s="326"/>
      <c r="F277" s="189"/>
      <c r="G277" s="200"/>
    </row>
    <row r="278" spans="1:7" s="1" customFormat="1" x14ac:dyDescent="0.25">
      <c r="A278" s="10">
        <v>43007</v>
      </c>
      <c r="B278" s="113">
        <v>1220</v>
      </c>
      <c r="C278" s="135">
        <v>19.899999999999999</v>
      </c>
      <c r="D278" s="444">
        <v>283</v>
      </c>
      <c r="E278" s="326"/>
      <c r="F278" s="189"/>
      <c r="G278" s="200"/>
    </row>
    <row r="279" spans="1:7" s="1" customFormat="1" x14ac:dyDescent="0.25">
      <c r="A279" s="10">
        <v>43008</v>
      </c>
      <c r="B279" s="113">
        <v>1320</v>
      </c>
      <c r="C279" s="135">
        <v>19.399999999999999</v>
      </c>
      <c r="D279" s="444">
        <v>257</v>
      </c>
      <c r="E279" s="326"/>
      <c r="F279" s="189"/>
      <c r="G279" s="200"/>
    </row>
    <row r="280" spans="1:7" s="1" customFormat="1" x14ac:dyDescent="0.25">
      <c r="A280" s="10">
        <v>43009</v>
      </c>
      <c r="B280" s="113">
        <v>1430</v>
      </c>
      <c r="C280" s="135">
        <v>18.5</v>
      </c>
      <c r="D280" s="444">
        <v>240</v>
      </c>
      <c r="E280" s="326"/>
      <c r="F280" s="189"/>
      <c r="G280" s="200"/>
    </row>
    <row r="281" spans="1:7" s="1" customFormat="1" x14ac:dyDescent="0.25">
      <c r="A281" s="10">
        <v>43010</v>
      </c>
      <c r="B281" s="113">
        <v>1510</v>
      </c>
      <c r="C281" s="135">
        <v>17</v>
      </c>
      <c r="D281" s="444">
        <v>225</v>
      </c>
      <c r="E281" s="326"/>
      <c r="F281" s="189"/>
      <c r="G281" s="200"/>
    </row>
    <row r="282" spans="1:7" s="1" customFormat="1" x14ac:dyDescent="0.25">
      <c r="A282" s="10">
        <v>43011</v>
      </c>
      <c r="B282" s="113">
        <v>1540</v>
      </c>
      <c r="C282" s="135">
        <v>16.399999999999999</v>
      </c>
      <c r="D282" s="444">
        <v>217</v>
      </c>
      <c r="E282" s="326"/>
      <c r="F282" s="189"/>
      <c r="G282" s="200"/>
    </row>
    <row r="283" spans="1:7" s="1" customFormat="1" x14ac:dyDescent="0.25">
      <c r="A283" s="10">
        <v>43012</v>
      </c>
      <c r="B283" s="113">
        <v>1570</v>
      </c>
      <c r="C283" s="135">
        <v>16.100000000000001</v>
      </c>
      <c r="D283" s="444">
        <v>217</v>
      </c>
      <c r="E283" s="326"/>
      <c r="F283" s="189"/>
      <c r="G283" s="200"/>
    </row>
    <row r="284" spans="1:7" s="1" customFormat="1" x14ac:dyDescent="0.25">
      <c r="A284" s="10">
        <v>43013</v>
      </c>
      <c r="B284" s="113">
        <v>1580</v>
      </c>
      <c r="C284" s="135">
        <v>16.100000000000001</v>
      </c>
      <c r="D284" s="444">
        <v>214</v>
      </c>
      <c r="E284" s="326"/>
      <c r="F284" s="189"/>
      <c r="G284" s="200"/>
    </row>
    <row r="285" spans="1:7" s="1" customFormat="1" x14ac:dyDescent="0.25">
      <c r="A285" s="10">
        <v>43014</v>
      </c>
      <c r="B285" s="113">
        <v>1570</v>
      </c>
      <c r="C285" s="135">
        <v>16.3</v>
      </c>
      <c r="D285" s="444">
        <v>213</v>
      </c>
      <c r="E285" s="196" t="s">
        <v>186</v>
      </c>
      <c r="F285" s="189"/>
      <c r="G285" s="200">
        <v>0.39900000000000002</v>
      </c>
    </row>
    <row r="286" spans="1:7" s="1" customFormat="1" x14ac:dyDescent="0.25">
      <c r="A286" s="10">
        <v>43015</v>
      </c>
      <c r="B286" s="113">
        <v>1450</v>
      </c>
      <c r="C286" s="135">
        <v>16.600000000000001</v>
      </c>
      <c r="D286" s="444">
        <v>216</v>
      </c>
      <c r="E286" s="326"/>
      <c r="F286" s="189"/>
      <c r="G286" s="200"/>
    </row>
    <row r="287" spans="1:7" s="1" customFormat="1" x14ac:dyDescent="0.25">
      <c r="A287" s="10">
        <v>43016</v>
      </c>
      <c r="B287" s="113">
        <v>1520</v>
      </c>
      <c r="C287" s="135">
        <v>16.8</v>
      </c>
      <c r="D287" s="444">
        <v>220</v>
      </c>
      <c r="E287" s="326"/>
      <c r="F287" s="189"/>
      <c r="G287" s="200"/>
    </row>
    <row r="288" spans="1:7" s="1" customFormat="1" x14ac:dyDescent="0.25">
      <c r="A288" s="10">
        <v>43017</v>
      </c>
      <c r="B288" s="113">
        <v>1540</v>
      </c>
      <c r="C288" s="135">
        <v>16.100000000000001</v>
      </c>
      <c r="D288" s="444">
        <v>220</v>
      </c>
      <c r="E288" s="326"/>
      <c r="F288" s="189"/>
      <c r="G288" s="200"/>
    </row>
    <row r="289" spans="1:7" s="1" customFormat="1" x14ac:dyDescent="0.25">
      <c r="A289" s="10">
        <v>43018</v>
      </c>
      <c r="B289" s="113">
        <v>1380</v>
      </c>
      <c r="C289" s="135">
        <v>16.5</v>
      </c>
      <c r="D289" s="444">
        <v>222</v>
      </c>
      <c r="E289" s="326"/>
      <c r="F289" s="189"/>
      <c r="G289" s="200"/>
    </row>
    <row r="290" spans="1:7" s="1" customFormat="1" x14ac:dyDescent="0.25">
      <c r="A290" s="10">
        <v>43019</v>
      </c>
      <c r="B290" s="113">
        <v>1220</v>
      </c>
      <c r="C290" s="135">
        <v>16.600000000000001</v>
      </c>
      <c r="D290" s="444">
        <v>222</v>
      </c>
      <c r="E290" s="326"/>
      <c r="F290" s="189"/>
      <c r="G290" s="200"/>
    </row>
    <row r="291" spans="1:7" s="1" customFormat="1" x14ac:dyDescent="0.25">
      <c r="A291" s="10">
        <v>43020</v>
      </c>
      <c r="B291" s="113">
        <v>1220</v>
      </c>
      <c r="C291" s="135">
        <v>15.4</v>
      </c>
      <c r="D291" s="444">
        <v>225</v>
      </c>
      <c r="E291" s="326"/>
      <c r="F291" s="189"/>
      <c r="G291" s="200"/>
    </row>
    <row r="292" spans="1:7" s="1" customFormat="1" x14ac:dyDescent="0.25">
      <c r="A292" s="10">
        <v>43021</v>
      </c>
      <c r="B292" s="113">
        <v>1280</v>
      </c>
      <c r="C292" s="135">
        <v>15.1</v>
      </c>
      <c r="D292" s="444">
        <v>253</v>
      </c>
      <c r="E292" s="196" t="s">
        <v>186</v>
      </c>
      <c r="F292" s="189"/>
      <c r="G292" s="200">
        <v>0.39900000000000002</v>
      </c>
    </row>
    <row r="293" spans="1:7" s="1" customFormat="1" x14ac:dyDescent="0.25">
      <c r="A293" s="10">
        <v>43022</v>
      </c>
      <c r="B293" s="113">
        <v>1310</v>
      </c>
      <c r="C293" s="135">
        <v>14.9</v>
      </c>
      <c r="D293" s="444">
        <v>272</v>
      </c>
      <c r="E293" s="326"/>
      <c r="F293" s="189"/>
      <c r="G293" s="200"/>
    </row>
    <row r="294" spans="1:7" s="1" customFormat="1" x14ac:dyDescent="0.25">
      <c r="A294" s="10">
        <v>43023</v>
      </c>
      <c r="B294" s="113">
        <v>1430</v>
      </c>
      <c r="C294" s="135">
        <v>14.9</v>
      </c>
      <c r="D294" s="444">
        <v>267</v>
      </c>
      <c r="E294" s="326"/>
      <c r="F294" s="189"/>
      <c r="G294" s="200"/>
    </row>
    <row r="295" spans="1:7" s="1" customFormat="1" x14ac:dyDescent="0.25">
      <c r="A295" s="10">
        <v>43024</v>
      </c>
      <c r="B295" s="113">
        <v>1600</v>
      </c>
      <c r="C295" s="135">
        <v>15</v>
      </c>
      <c r="D295" s="444">
        <v>244</v>
      </c>
      <c r="E295" s="326"/>
      <c r="F295" s="189"/>
      <c r="G295" s="200"/>
    </row>
    <row r="296" spans="1:7" s="1" customFormat="1" x14ac:dyDescent="0.25">
      <c r="A296" s="10">
        <v>43025</v>
      </c>
      <c r="B296" s="113">
        <v>1750</v>
      </c>
      <c r="C296" s="135">
        <v>15</v>
      </c>
      <c r="D296" s="444">
        <v>225</v>
      </c>
      <c r="E296" s="326"/>
      <c r="F296" s="189"/>
      <c r="G296" s="200"/>
    </row>
    <row r="297" spans="1:7" s="1" customFormat="1" x14ac:dyDescent="0.25">
      <c r="A297" s="10">
        <v>43026</v>
      </c>
      <c r="B297" s="113">
        <v>1850</v>
      </c>
      <c r="C297" s="135">
        <v>15.2</v>
      </c>
      <c r="D297" s="444">
        <v>217</v>
      </c>
      <c r="E297" s="326"/>
      <c r="F297" s="189"/>
      <c r="G297" s="200"/>
    </row>
    <row r="298" spans="1:7" s="1" customFormat="1" x14ac:dyDescent="0.25">
      <c r="A298" s="10">
        <v>43027</v>
      </c>
      <c r="B298" s="113">
        <v>1930</v>
      </c>
      <c r="C298" s="135">
        <v>15.3</v>
      </c>
      <c r="D298" s="444">
        <v>215</v>
      </c>
      <c r="E298" s="196" t="s">
        <v>186</v>
      </c>
      <c r="F298" s="189"/>
      <c r="G298" s="200">
        <v>0.39900000000000002</v>
      </c>
    </row>
    <row r="299" spans="1:7" s="1" customFormat="1" x14ac:dyDescent="0.25">
      <c r="A299" s="10">
        <v>43028</v>
      </c>
      <c r="B299" s="113">
        <v>1980</v>
      </c>
      <c r="C299" s="135">
        <v>15.4</v>
      </c>
      <c r="D299" s="444">
        <v>211</v>
      </c>
      <c r="E299" s="326"/>
      <c r="F299" s="189"/>
      <c r="G299" s="200"/>
    </row>
    <row r="300" spans="1:7" s="1" customFormat="1" x14ac:dyDescent="0.25">
      <c r="A300" s="10">
        <v>43029</v>
      </c>
      <c r="B300" s="113">
        <v>2040</v>
      </c>
      <c r="C300" s="135">
        <v>15.1</v>
      </c>
      <c r="D300" s="444">
        <v>211</v>
      </c>
      <c r="E300" s="326"/>
      <c r="F300" s="189"/>
      <c r="G300" s="200"/>
    </row>
    <row r="301" spans="1:7" s="1" customFormat="1" x14ac:dyDescent="0.25">
      <c r="A301" s="10">
        <v>43030</v>
      </c>
      <c r="B301" s="113">
        <v>2040</v>
      </c>
      <c r="C301" s="135">
        <v>14.9</v>
      </c>
      <c r="D301" s="444">
        <v>211</v>
      </c>
      <c r="E301" s="326"/>
      <c r="F301" s="189"/>
      <c r="G301" s="200"/>
    </row>
    <row r="302" spans="1:7" s="1" customFormat="1" x14ac:dyDescent="0.25">
      <c r="A302" s="10">
        <v>43031</v>
      </c>
      <c r="B302" s="113">
        <v>2040</v>
      </c>
      <c r="C302" s="135">
        <v>15</v>
      </c>
      <c r="D302" s="444">
        <v>212</v>
      </c>
      <c r="E302" s="326"/>
      <c r="F302" s="189"/>
      <c r="G302" s="200"/>
    </row>
    <row r="303" spans="1:7" s="1" customFormat="1" x14ac:dyDescent="0.25">
      <c r="A303" s="10">
        <v>43032</v>
      </c>
      <c r="B303" s="113">
        <v>1990</v>
      </c>
      <c r="C303" s="135">
        <v>15.6</v>
      </c>
      <c r="D303" s="444">
        <v>222</v>
      </c>
      <c r="E303" s="326"/>
      <c r="F303" s="189"/>
      <c r="G303" s="200"/>
    </row>
    <row r="304" spans="1:7" s="1" customFormat="1" x14ac:dyDescent="0.25">
      <c r="A304" s="10">
        <v>43033</v>
      </c>
      <c r="B304" s="113">
        <v>1910</v>
      </c>
      <c r="C304" s="135">
        <v>16.100000000000001</v>
      </c>
      <c r="D304" s="444">
        <v>236</v>
      </c>
      <c r="E304" s="326"/>
      <c r="F304" s="189"/>
      <c r="G304" s="200"/>
    </row>
    <row r="305" spans="1:7" s="1" customFormat="1" x14ac:dyDescent="0.25">
      <c r="A305" s="10">
        <v>43034</v>
      </c>
      <c r="B305" s="113">
        <v>1770</v>
      </c>
      <c r="C305" s="135">
        <v>16.600000000000001</v>
      </c>
      <c r="D305" s="444">
        <v>248</v>
      </c>
      <c r="E305" s="326"/>
      <c r="F305" s="189"/>
      <c r="G305" s="200"/>
    </row>
    <row r="306" spans="1:7" s="1" customFormat="1" x14ac:dyDescent="0.25">
      <c r="A306" s="10">
        <v>43035</v>
      </c>
      <c r="B306" s="113">
        <v>1650</v>
      </c>
      <c r="C306" s="135">
        <v>16.899999999999999</v>
      </c>
      <c r="D306" s="444">
        <v>249</v>
      </c>
      <c r="E306" s="196" t="s">
        <v>186</v>
      </c>
      <c r="F306" s="189"/>
      <c r="G306" s="200">
        <v>0.39900000000000002</v>
      </c>
    </row>
    <row r="307" spans="1:7" s="1" customFormat="1" x14ac:dyDescent="0.25">
      <c r="A307" s="10">
        <v>43036</v>
      </c>
      <c r="B307" s="113">
        <v>1530</v>
      </c>
      <c r="C307" s="135">
        <v>17</v>
      </c>
      <c r="D307" s="444">
        <v>232</v>
      </c>
      <c r="E307" s="326"/>
      <c r="F307" s="189"/>
      <c r="G307" s="200"/>
    </row>
    <row r="308" spans="1:7" s="1" customFormat="1" x14ac:dyDescent="0.25">
      <c r="A308" s="10">
        <v>43037</v>
      </c>
      <c r="B308" s="113">
        <v>1270</v>
      </c>
      <c r="C308" s="135">
        <v>17.2</v>
      </c>
      <c r="D308" s="444">
        <v>231</v>
      </c>
      <c r="E308" s="326"/>
      <c r="F308" s="189"/>
      <c r="G308" s="200"/>
    </row>
    <row r="309" spans="1:7" s="1" customFormat="1" x14ac:dyDescent="0.25">
      <c r="A309" s="10">
        <v>43038</v>
      </c>
      <c r="B309" s="113">
        <v>1130</v>
      </c>
      <c r="C309" s="135">
        <v>17.100000000000001</v>
      </c>
      <c r="D309" s="444">
        <v>260</v>
      </c>
      <c r="E309" s="326"/>
      <c r="F309" s="189"/>
      <c r="G309" s="200"/>
    </row>
    <row r="310" spans="1:7" s="1" customFormat="1" x14ac:dyDescent="0.25">
      <c r="A310" s="10">
        <v>43039</v>
      </c>
      <c r="B310" s="113">
        <v>1070</v>
      </c>
      <c r="C310" s="135">
        <v>16.600000000000001</v>
      </c>
      <c r="D310" s="444">
        <v>318</v>
      </c>
      <c r="E310" s="196" t="s">
        <v>186</v>
      </c>
      <c r="F310" s="189"/>
      <c r="G310" s="200">
        <v>0.39900000000000002</v>
      </c>
    </row>
    <row r="311" spans="1:7" s="1" customFormat="1" x14ac:dyDescent="0.25">
      <c r="A311" s="10">
        <v>43040</v>
      </c>
      <c r="B311" s="113">
        <v>1030</v>
      </c>
      <c r="C311" s="135">
        <v>16.100000000000001</v>
      </c>
      <c r="D311" s="444">
        <v>441</v>
      </c>
      <c r="E311" s="326"/>
      <c r="F311" s="189"/>
      <c r="G311" s="200"/>
    </row>
    <row r="312" spans="1:7" s="1" customFormat="1" x14ac:dyDescent="0.25">
      <c r="A312" s="10">
        <v>43041</v>
      </c>
      <c r="B312" s="113">
        <v>1020</v>
      </c>
      <c r="C312" s="135">
        <v>15.8</v>
      </c>
      <c r="D312" s="444">
        <v>451</v>
      </c>
      <c r="E312" s="326"/>
      <c r="F312" s="189"/>
      <c r="G312" s="200"/>
    </row>
    <row r="313" spans="1:7" s="1" customFormat="1" x14ac:dyDescent="0.25">
      <c r="A313" s="10">
        <v>43042</v>
      </c>
      <c r="B313" s="113">
        <v>1030</v>
      </c>
      <c r="C313" s="135">
        <v>15.7</v>
      </c>
      <c r="D313" s="444">
        <v>467</v>
      </c>
      <c r="E313" s="326"/>
      <c r="F313" s="189"/>
      <c r="G313" s="200"/>
    </row>
    <row r="314" spans="1:7" s="1" customFormat="1" x14ac:dyDescent="0.25">
      <c r="A314" s="10">
        <v>43043</v>
      </c>
      <c r="B314" s="113">
        <v>1010</v>
      </c>
      <c r="C314" s="135">
        <v>15.9</v>
      </c>
      <c r="D314" s="444">
        <v>448</v>
      </c>
      <c r="E314" s="326"/>
      <c r="F314" s="189"/>
      <c r="G314" s="200"/>
    </row>
    <row r="315" spans="1:7" s="1" customFormat="1" x14ac:dyDescent="0.25">
      <c r="A315" s="10">
        <v>43044</v>
      </c>
      <c r="B315" s="423">
        <v>958</v>
      </c>
      <c r="C315" s="135">
        <v>15.3</v>
      </c>
      <c r="D315" s="444">
        <v>392</v>
      </c>
      <c r="E315" s="326"/>
      <c r="F315" s="189"/>
      <c r="G315" s="200"/>
    </row>
    <row r="316" spans="1:7" s="1" customFormat="1" x14ac:dyDescent="0.25">
      <c r="A316" s="10">
        <v>43045</v>
      </c>
      <c r="B316" s="423">
        <v>890</v>
      </c>
      <c r="C316" s="135">
        <v>14.6</v>
      </c>
      <c r="D316" s="444">
        <v>317</v>
      </c>
      <c r="E316" s="326"/>
      <c r="F316" s="189"/>
      <c r="G316" s="200"/>
    </row>
    <row r="317" spans="1:7" s="1" customFormat="1" x14ac:dyDescent="0.25">
      <c r="A317" s="10">
        <v>43046</v>
      </c>
      <c r="B317" s="423">
        <v>853</v>
      </c>
      <c r="C317" s="135">
        <v>14.3</v>
      </c>
      <c r="D317" s="444">
        <v>279</v>
      </c>
      <c r="E317" s="196" t="s">
        <v>186</v>
      </c>
      <c r="F317" s="189"/>
      <c r="G317" s="200">
        <v>0.39900000000000002</v>
      </c>
    </row>
    <row r="318" spans="1:7" s="1" customFormat="1" x14ac:dyDescent="0.25">
      <c r="A318" s="10">
        <v>43047</v>
      </c>
      <c r="B318" s="423">
        <v>831</v>
      </c>
      <c r="C318" s="135">
        <v>14.1</v>
      </c>
      <c r="D318" s="444">
        <v>254</v>
      </c>
      <c r="E318" s="326"/>
      <c r="F318" s="189"/>
      <c r="G318" s="200"/>
    </row>
    <row r="319" spans="1:7" s="1" customFormat="1" x14ac:dyDescent="0.25">
      <c r="A319" s="10">
        <v>43048</v>
      </c>
      <c r="B319" s="423">
        <v>824</v>
      </c>
      <c r="C319" s="135">
        <v>14.8</v>
      </c>
      <c r="D319" s="444">
        <v>251</v>
      </c>
      <c r="E319" s="326"/>
      <c r="F319" s="189"/>
      <c r="G319" s="200"/>
    </row>
    <row r="320" spans="1:7" s="1" customFormat="1" x14ac:dyDescent="0.25">
      <c r="A320" s="10">
        <v>43049</v>
      </c>
      <c r="B320" s="423">
        <v>828</v>
      </c>
      <c r="C320" s="135">
        <v>15.2</v>
      </c>
      <c r="D320" s="444">
        <v>256</v>
      </c>
      <c r="E320" s="326"/>
      <c r="F320" s="189"/>
      <c r="G320" s="200"/>
    </row>
    <row r="321" spans="1:7" s="1" customFormat="1" x14ac:dyDescent="0.25">
      <c r="A321" s="10">
        <v>43050</v>
      </c>
      <c r="B321" s="423">
        <v>809</v>
      </c>
      <c r="C321" s="135">
        <v>15.3</v>
      </c>
      <c r="D321" s="444">
        <v>244</v>
      </c>
      <c r="E321" s="326"/>
      <c r="F321" s="189"/>
      <c r="G321" s="200"/>
    </row>
    <row r="322" spans="1:7" s="1" customFormat="1" x14ac:dyDescent="0.25">
      <c r="A322" s="10">
        <v>43051</v>
      </c>
      <c r="B322" s="423">
        <v>818</v>
      </c>
      <c r="C322" s="135">
        <v>15</v>
      </c>
      <c r="D322" s="444">
        <v>253</v>
      </c>
      <c r="E322" s="326"/>
      <c r="F322" s="189"/>
      <c r="G322" s="200"/>
    </row>
    <row r="323" spans="1:7" s="1" customFormat="1" x14ac:dyDescent="0.25">
      <c r="A323" s="10">
        <v>43052</v>
      </c>
      <c r="B323" s="423">
        <v>819</v>
      </c>
      <c r="C323" s="135">
        <v>14.9</v>
      </c>
      <c r="D323" s="444">
        <v>266</v>
      </c>
      <c r="E323" s="326"/>
      <c r="F323" s="189"/>
      <c r="G323" s="200"/>
    </row>
    <row r="324" spans="1:7" s="1" customFormat="1" x14ac:dyDescent="0.25">
      <c r="A324" s="10">
        <v>43053</v>
      </c>
      <c r="B324" s="423">
        <v>816</v>
      </c>
      <c r="C324" s="135">
        <v>15.6</v>
      </c>
      <c r="D324" s="444">
        <v>294</v>
      </c>
      <c r="E324" s="326"/>
      <c r="F324" s="189"/>
      <c r="G324" s="200"/>
    </row>
    <row r="325" spans="1:7" s="1" customFormat="1" x14ac:dyDescent="0.25">
      <c r="A325" s="10">
        <v>43054</v>
      </c>
      <c r="B325" s="423">
        <v>813</v>
      </c>
      <c r="C325" s="135">
        <v>15.5</v>
      </c>
      <c r="D325" s="444">
        <v>303</v>
      </c>
      <c r="E325" s="326"/>
      <c r="F325" s="189"/>
      <c r="G325" s="200"/>
    </row>
    <row r="326" spans="1:7" s="1" customFormat="1" x14ac:dyDescent="0.25">
      <c r="A326" s="10">
        <v>43055</v>
      </c>
      <c r="B326" s="423">
        <v>818</v>
      </c>
      <c r="C326" s="135">
        <v>15.3</v>
      </c>
      <c r="D326" s="444">
        <v>353</v>
      </c>
      <c r="E326" s="326"/>
      <c r="F326" s="189"/>
      <c r="G326" s="200"/>
    </row>
    <row r="327" spans="1:7" s="1" customFormat="1" x14ac:dyDescent="0.25">
      <c r="A327" s="10">
        <v>43056</v>
      </c>
      <c r="B327" s="423">
        <v>827</v>
      </c>
      <c r="C327" s="135">
        <v>15.3</v>
      </c>
      <c r="D327" s="444">
        <v>426</v>
      </c>
      <c r="E327" s="196" t="s">
        <v>186</v>
      </c>
      <c r="F327" s="189"/>
      <c r="G327" s="200">
        <v>0.39900000000000002</v>
      </c>
    </row>
    <row r="328" spans="1:7" s="1" customFormat="1" x14ac:dyDescent="0.25">
      <c r="A328" s="10">
        <f t="shared" ref="A328:A371" si="4">+A327+1</f>
        <v>43057</v>
      </c>
      <c r="B328" s="423">
        <v>808</v>
      </c>
      <c r="C328" s="135">
        <v>14.5</v>
      </c>
      <c r="D328" s="444">
        <v>361</v>
      </c>
      <c r="E328" s="326"/>
      <c r="F328" s="189"/>
      <c r="G328" s="200"/>
    </row>
    <row r="329" spans="1:7" s="1" customFormat="1" x14ac:dyDescent="0.25">
      <c r="A329" s="10">
        <f t="shared" si="4"/>
        <v>43058</v>
      </c>
      <c r="B329" s="423">
        <v>809</v>
      </c>
      <c r="C329" s="135">
        <v>13.8</v>
      </c>
      <c r="D329" s="444">
        <v>375</v>
      </c>
      <c r="E329" s="326"/>
      <c r="F329" s="189"/>
      <c r="G329" s="200"/>
    </row>
    <row r="330" spans="1:7" s="1" customFormat="1" x14ac:dyDescent="0.25">
      <c r="A330" s="10">
        <f t="shared" si="4"/>
        <v>43059</v>
      </c>
      <c r="B330" s="423">
        <v>812</v>
      </c>
      <c r="C330" s="135">
        <v>14</v>
      </c>
      <c r="D330" s="444">
        <v>399</v>
      </c>
      <c r="E330" s="326"/>
      <c r="F330" s="189"/>
      <c r="G330" s="200"/>
    </row>
    <row r="331" spans="1:7" s="1" customFormat="1" x14ac:dyDescent="0.25">
      <c r="A331" s="10">
        <f t="shared" si="4"/>
        <v>43060</v>
      </c>
      <c r="B331" s="423">
        <v>812</v>
      </c>
      <c r="C331" s="135">
        <v>14.3</v>
      </c>
      <c r="D331" s="444">
        <v>415</v>
      </c>
      <c r="E331" s="326"/>
      <c r="F331" s="189"/>
      <c r="G331" s="200"/>
    </row>
    <row r="332" spans="1:7" s="1" customFormat="1" x14ac:dyDescent="0.25">
      <c r="A332" s="10">
        <f t="shared" si="4"/>
        <v>43061</v>
      </c>
      <c r="B332" s="423">
        <v>814</v>
      </c>
      <c r="C332" s="135">
        <v>14.2</v>
      </c>
      <c r="D332" s="444">
        <v>431</v>
      </c>
      <c r="E332" s="196" t="s">
        <v>186</v>
      </c>
      <c r="F332" s="189"/>
      <c r="G332" s="200">
        <v>0.39900000000000002</v>
      </c>
    </row>
    <row r="333" spans="1:7" s="1" customFormat="1" x14ac:dyDescent="0.25">
      <c r="A333" s="10">
        <f t="shared" si="4"/>
        <v>43062</v>
      </c>
      <c r="B333" s="423">
        <v>830</v>
      </c>
      <c r="C333" s="135">
        <v>14.9</v>
      </c>
      <c r="D333" s="444">
        <v>506</v>
      </c>
      <c r="E333" s="326"/>
      <c r="F333" s="189"/>
      <c r="G333" s="200"/>
    </row>
    <row r="334" spans="1:7" s="1" customFormat="1" x14ac:dyDescent="0.25">
      <c r="A334" s="10">
        <f t="shared" si="4"/>
        <v>43063</v>
      </c>
      <c r="B334" s="423">
        <v>820</v>
      </c>
      <c r="C334" s="135">
        <v>15.7</v>
      </c>
      <c r="D334" s="444">
        <v>473</v>
      </c>
      <c r="E334" s="326"/>
      <c r="F334" s="189"/>
      <c r="G334" s="200"/>
    </row>
    <row r="335" spans="1:7" s="1" customFormat="1" x14ac:dyDescent="0.25">
      <c r="A335" s="10">
        <f t="shared" si="4"/>
        <v>43064</v>
      </c>
      <c r="B335" s="423">
        <v>810</v>
      </c>
      <c r="C335" s="135">
        <v>16</v>
      </c>
      <c r="D335" s="444">
        <v>446</v>
      </c>
      <c r="E335" s="326"/>
      <c r="F335" s="189"/>
      <c r="G335" s="200"/>
    </row>
    <row r="336" spans="1:7" s="1" customFormat="1" x14ac:dyDescent="0.25">
      <c r="A336" s="10">
        <f t="shared" si="4"/>
        <v>43065</v>
      </c>
      <c r="B336" s="423">
        <v>811</v>
      </c>
      <c r="C336" s="135">
        <v>15.7</v>
      </c>
      <c r="D336" s="444">
        <v>463</v>
      </c>
      <c r="E336" s="326"/>
      <c r="F336" s="189"/>
      <c r="G336" s="200"/>
    </row>
    <row r="337" spans="1:7" s="1" customFormat="1" x14ac:dyDescent="0.25">
      <c r="A337" s="10">
        <f t="shared" si="4"/>
        <v>43066</v>
      </c>
      <c r="B337" s="423">
        <v>818</v>
      </c>
      <c r="C337" s="135">
        <v>15.3</v>
      </c>
      <c r="D337" s="444">
        <v>512</v>
      </c>
      <c r="E337" s="326"/>
      <c r="F337" s="189"/>
      <c r="G337" s="200"/>
    </row>
    <row r="338" spans="1:7" s="1" customFormat="1" x14ac:dyDescent="0.25">
      <c r="A338" s="10">
        <f t="shared" si="4"/>
        <v>43067</v>
      </c>
      <c r="B338" s="423">
        <v>812</v>
      </c>
      <c r="C338" s="135">
        <v>14.2</v>
      </c>
      <c r="D338" s="444">
        <v>504</v>
      </c>
      <c r="E338" s="326"/>
      <c r="F338" s="189"/>
      <c r="G338" s="200"/>
    </row>
    <row r="339" spans="1:7" s="1" customFormat="1" x14ac:dyDescent="0.25">
      <c r="A339" s="10">
        <f t="shared" si="4"/>
        <v>43068</v>
      </c>
      <c r="B339" s="423">
        <v>805</v>
      </c>
      <c r="C339" s="135">
        <v>13.4</v>
      </c>
      <c r="D339" s="444">
        <v>491</v>
      </c>
      <c r="E339" s="196" t="s">
        <v>186</v>
      </c>
      <c r="F339" s="189"/>
      <c r="G339" s="200">
        <v>0.39900000000000002</v>
      </c>
    </row>
    <row r="340" spans="1:7" s="1" customFormat="1" x14ac:dyDescent="0.25">
      <c r="A340" s="10">
        <f t="shared" si="4"/>
        <v>43069</v>
      </c>
      <c r="B340" s="423">
        <v>779</v>
      </c>
      <c r="C340" s="135">
        <v>12.8</v>
      </c>
      <c r="D340" s="444">
        <v>373</v>
      </c>
      <c r="E340" s="326"/>
      <c r="F340" s="189"/>
      <c r="G340" s="200"/>
    </row>
    <row r="341" spans="1:7" s="1" customFormat="1" x14ac:dyDescent="0.25">
      <c r="A341" s="10">
        <f t="shared" si="4"/>
        <v>43070</v>
      </c>
      <c r="B341" s="423">
        <v>756</v>
      </c>
      <c r="C341" s="135">
        <v>12.4</v>
      </c>
      <c r="D341" s="444">
        <v>302</v>
      </c>
      <c r="E341" s="326"/>
      <c r="F341" s="189"/>
      <c r="G341" s="200"/>
    </row>
    <row r="342" spans="1:7" s="1" customFormat="1" x14ac:dyDescent="0.25">
      <c r="A342" s="10">
        <f t="shared" si="4"/>
        <v>43071</v>
      </c>
      <c r="B342" s="423">
        <v>743</v>
      </c>
      <c r="C342" s="135">
        <v>12.1</v>
      </c>
      <c r="D342" s="444">
        <v>287</v>
      </c>
      <c r="E342" s="326"/>
      <c r="F342" s="189"/>
      <c r="G342" s="200"/>
    </row>
    <row r="343" spans="1:7" s="1" customFormat="1" x14ac:dyDescent="0.25">
      <c r="A343" s="10">
        <f t="shared" si="4"/>
        <v>43072</v>
      </c>
      <c r="B343" s="423">
        <v>741</v>
      </c>
      <c r="C343" s="135">
        <v>12.2</v>
      </c>
      <c r="D343" s="444">
        <v>352</v>
      </c>
      <c r="E343" s="326"/>
      <c r="F343" s="189"/>
      <c r="G343" s="200"/>
    </row>
    <row r="344" spans="1:7" s="1" customFormat="1" x14ac:dyDescent="0.25">
      <c r="A344" s="10">
        <f t="shared" si="4"/>
        <v>43073</v>
      </c>
      <c r="B344" s="423">
        <v>739</v>
      </c>
      <c r="C344" s="135">
        <v>10.9</v>
      </c>
      <c r="D344" s="444">
        <v>423</v>
      </c>
      <c r="E344" s="326"/>
      <c r="F344" s="189"/>
      <c r="G344" s="200"/>
    </row>
    <row r="345" spans="1:7" s="1" customFormat="1" x14ac:dyDescent="0.25">
      <c r="A345" s="10">
        <f t="shared" si="4"/>
        <v>43074</v>
      </c>
      <c r="B345" s="423">
        <v>729</v>
      </c>
      <c r="C345" s="135">
        <v>9.9</v>
      </c>
      <c r="D345" s="444">
        <v>445</v>
      </c>
      <c r="E345" s="326"/>
      <c r="F345" s="189"/>
      <c r="G345" s="200"/>
    </row>
    <row r="346" spans="1:7" s="1" customFormat="1" x14ac:dyDescent="0.25">
      <c r="A346" s="10">
        <f t="shared" si="4"/>
        <v>43075</v>
      </c>
      <c r="B346" s="423">
        <v>714</v>
      </c>
      <c r="C346" s="135">
        <v>9.6999999999999993</v>
      </c>
      <c r="D346" s="444">
        <v>403</v>
      </c>
      <c r="E346" s="326"/>
      <c r="F346" s="189"/>
      <c r="G346" s="200"/>
    </row>
    <row r="347" spans="1:7" s="1" customFormat="1" x14ac:dyDescent="0.25">
      <c r="A347" s="10">
        <f t="shared" si="4"/>
        <v>43076</v>
      </c>
      <c r="B347" s="423">
        <v>698</v>
      </c>
      <c r="C347" s="135">
        <v>9.4</v>
      </c>
      <c r="D347" s="444">
        <v>362</v>
      </c>
      <c r="E347" s="196" t="s">
        <v>186</v>
      </c>
      <c r="F347" s="189"/>
      <c r="G347" s="200">
        <v>0.39900000000000002</v>
      </c>
    </row>
    <row r="348" spans="1:7" s="1" customFormat="1" x14ac:dyDescent="0.25">
      <c r="A348" s="10">
        <f t="shared" si="4"/>
        <v>43077</v>
      </c>
      <c r="B348" s="423">
        <v>684</v>
      </c>
      <c r="C348" s="135">
        <v>9.4</v>
      </c>
      <c r="D348" s="444">
        <v>326</v>
      </c>
      <c r="E348" s="326"/>
      <c r="F348" s="189"/>
      <c r="G348" s="200"/>
    </row>
    <row r="349" spans="1:7" s="1" customFormat="1" x14ac:dyDescent="0.25">
      <c r="A349" s="10">
        <f t="shared" si="4"/>
        <v>43078</v>
      </c>
      <c r="B349" s="423">
        <v>663</v>
      </c>
      <c r="C349" s="135">
        <v>9.1999999999999993</v>
      </c>
      <c r="D349" s="444">
        <v>288</v>
      </c>
      <c r="E349" s="326"/>
      <c r="F349" s="189"/>
      <c r="G349" s="200"/>
    </row>
    <row r="350" spans="1:7" s="1" customFormat="1" x14ac:dyDescent="0.25">
      <c r="A350" s="10">
        <f t="shared" si="4"/>
        <v>43079</v>
      </c>
      <c r="B350" s="423">
        <v>657</v>
      </c>
      <c r="C350" s="135">
        <v>9.1999999999999993</v>
      </c>
      <c r="D350" s="444">
        <v>288</v>
      </c>
      <c r="E350" s="326"/>
      <c r="F350" s="189"/>
      <c r="G350" s="200"/>
    </row>
    <row r="351" spans="1:7" s="1" customFormat="1" x14ac:dyDescent="0.25">
      <c r="A351" s="10">
        <f t="shared" si="4"/>
        <v>43080</v>
      </c>
      <c r="B351" s="423">
        <v>653</v>
      </c>
      <c r="C351" s="135">
        <v>9.1</v>
      </c>
      <c r="D351" s="444">
        <v>291</v>
      </c>
      <c r="E351" s="326"/>
      <c r="F351" s="189"/>
      <c r="G351" s="200"/>
    </row>
    <row r="352" spans="1:7" s="1" customFormat="1" x14ac:dyDescent="0.25">
      <c r="A352" s="10">
        <f t="shared" si="4"/>
        <v>43081</v>
      </c>
      <c r="B352" s="423">
        <v>647</v>
      </c>
      <c r="C352" s="135">
        <v>9</v>
      </c>
      <c r="D352" s="444">
        <v>295</v>
      </c>
      <c r="E352" s="326"/>
      <c r="F352" s="189"/>
      <c r="G352" s="200"/>
    </row>
    <row r="353" spans="1:7" s="1" customFormat="1" x14ac:dyDescent="0.25">
      <c r="A353" s="10">
        <f t="shared" si="4"/>
        <v>43082</v>
      </c>
      <c r="B353" s="423">
        <v>643</v>
      </c>
      <c r="C353" s="135">
        <v>8.9</v>
      </c>
      <c r="D353" s="446" t="s">
        <v>819</v>
      </c>
      <c r="E353" s="326"/>
      <c r="F353" s="189"/>
      <c r="G353" s="200"/>
    </row>
    <row r="354" spans="1:7" s="1" customFormat="1" x14ac:dyDescent="0.25">
      <c r="A354" s="10">
        <f t="shared" si="4"/>
        <v>43083</v>
      </c>
      <c r="B354" s="423">
        <v>639</v>
      </c>
      <c r="C354" s="135">
        <v>8.8000000000000007</v>
      </c>
      <c r="D354" s="446" t="s">
        <v>819</v>
      </c>
      <c r="E354" s="326"/>
      <c r="F354" s="189"/>
      <c r="G354" s="200"/>
    </row>
    <row r="355" spans="1:7" s="1" customFormat="1" x14ac:dyDescent="0.25">
      <c r="A355" s="10">
        <f t="shared" si="4"/>
        <v>43084</v>
      </c>
      <c r="B355" s="423">
        <v>634</v>
      </c>
      <c r="C355" s="135">
        <v>8.8000000000000007</v>
      </c>
      <c r="D355" s="446" t="s">
        <v>819</v>
      </c>
      <c r="E355" s="326"/>
      <c r="F355" s="189"/>
      <c r="G355" s="200"/>
    </row>
    <row r="356" spans="1:7" s="1" customFormat="1" x14ac:dyDescent="0.25">
      <c r="A356" s="10">
        <f t="shared" si="4"/>
        <v>43085</v>
      </c>
      <c r="B356" s="423">
        <v>656</v>
      </c>
      <c r="C356" s="135">
        <v>9</v>
      </c>
      <c r="D356" s="446" t="s">
        <v>819</v>
      </c>
      <c r="E356" s="326"/>
      <c r="F356" s="189"/>
      <c r="G356" s="200"/>
    </row>
    <row r="357" spans="1:7" s="1" customFormat="1" x14ac:dyDescent="0.25">
      <c r="A357" s="10">
        <f t="shared" si="4"/>
        <v>43086</v>
      </c>
      <c r="B357" s="423">
        <v>653</v>
      </c>
      <c r="C357" s="135">
        <v>8.6</v>
      </c>
      <c r="D357" s="446" t="s">
        <v>819</v>
      </c>
      <c r="E357" s="326"/>
      <c r="F357" s="189"/>
      <c r="G357" s="200"/>
    </row>
    <row r="358" spans="1:7" s="1" customFormat="1" x14ac:dyDescent="0.25">
      <c r="A358" s="10">
        <f t="shared" si="4"/>
        <v>43087</v>
      </c>
      <c r="B358" s="423">
        <v>647</v>
      </c>
      <c r="C358" s="135">
        <v>8.6999999999999993</v>
      </c>
      <c r="D358" s="444">
        <v>453</v>
      </c>
      <c r="E358" s="326"/>
      <c r="F358" s="189"/>
      <c r="G358" s="200"/>
    </row>
    <row r="359" spans="1:7" s="1" customFormat="1" x14ac:dyDescent="0.25">
      <c r="A359" s="10">
        <f t="shared" si="4"/>
        <v>43088</v>
      </c>
      <c r="B359" s="423">
        <v>641</v>
      </c>
      <c r="C359" s="135">
        <v>8.6</v>
      </c>
      <c r="D359" s="444">
        <v>452</v>
      </c>
      <c r="E359" s="326"/>
      <c r="F359" s="189"/>
      <c r="G359" s="200"/>
    </row>
    <row r="360" spans="1:7" s="1" customFormat="1" x14ac:dyDescent="0.25">
      <c r="A360" s="10">
        <f t="shared" si="4"/>
        <v>43089</v>
      </c>
      <c r="B360" s="423">
        <v>639</v>
      </c>
      <c r="C360" s="135">
        <v>9.4</v>
      </c>
      <c r="D360" s="444">
        <v>469</v>
      </c>
      <c r="E360" s="326"/>
      <c r="F360" s="189"/>
      <c r="G360" s="200"/>
    </row>
    <row r="361" spans="1:7" s="1" customFormat="1" x14ac:dyDescent="0.25">
      <c r="A361" s="10">
        <f t="shared" si="4"/>
        <v>43090</v>
      </c>
      <c r="B361" s="423">
        <v>632</v>
      </c>
      <c r="C361" s="135">
        <v>9</v>
      </c>
      <c r="D361" s="444">
        <v>497</v>
      </c>
      <c r="E361" s="196" t="s">
        <v>186</v>
      </c>
      <c r="F361" s="189"/>
      <c r="G361" s="200">
        <v>0.39900000000000002</v>
      </c>
    </row>
    <row r="362" spans="1:7" s="1" customFormat="1" x14ac:dyDescent="0.25">
      <c r="A362" s="10">
        <f t="shared" si="4"/>
        <v>43091</v>
      </c>
      <c r="B362" s="423">
        <v>635</v>
      </c>
      <c r="C362" s="135">
        <v>8.1999999999999993</v>
      </c>
      <c r="D362" s="444">
        <v>538</v>
      </c>
      <c r="E362" s="326"/>
      <c r="F362" s="189"/>
      <c r="G362" s="200"/>
    </row>
    <row r="363" spans="1:7" s="1" customFormat="1" x14ac:dyDescent="0.25">
      <c r="A363" s="10">
        <f t="shared" si="4"/>
        <v>43092</v>
      </c>
      <c r="B363" s="423">
        <v>640</v>
      </c>
      <c r="C363" s="135">
        <v>8.4</v>
      </c>
      <c r="D363" s="444">
        <v>575</v>
      </c>
      <c r="E363" s="326"/>
      <c r="F363" s="189"/>
      <c r="G363" s="200"/>
    </row>
    <row r="364" spans="1:7" s="1" customFormat="1" x14ac:dyDescent="0.25">
      <c r="A364" s="10">
        <f t="shared" si="4"/>
        <v>43093</v>
      </c>
      <c r="B364" s="423">
        <v>643</v>
      </c>
      <c r="C364" s="135">
        <v>8.9</v>
      </c>
      <c r="D364" s="444">
        <v>622</v>
      </c>
      <c r="E364" s="326"/>
      <c r="F364" s="189"/>
      <c r="G364" s="200"/>
    </row>
    <row r="365" spans="1:7" s="1" customFormat="1" x14ac:dyDescent="0.25">
      <c r="A365" s="10">
        <f t="shared" si="4"/>
        <v>43094</v>
      </c>
      <c r="B365" s="423">
        <v>658</v>
      </c>
      <c r="C365" s="135">
        <v>9.1</v>
      </c>
      <c r="D365" s="444">
        <v>713</v>
      </c>
      <c r="E365" s="326"/>
      <c r="F365" s="189"/>
      <c r="G365" s="200"/>
    </row>
    <row r="366" spans="1:7" s="1" customFormat="1" x14ac:dyDescent="0.25">
      <c r="A366" s="10">
        <f t="shared" si="4"/>
        <v>43095</v>
      </c>
      <c r="B366" s="423">
        <v>662</v>
      </c>
      <c r="C366" s="135">
        <v>9.5</v>
      </c>
      <c r="D366" s="444">
        <v>766</v>
      </c>
      <c r="E366" s="326"/>
      <c r="F366" s="189"/>
      <c r="G366" s="200"/>
    </row>
    <row r="367" spans="1:7" s="1" customFormat="1" x14ac:dyDescent="0.25">
      <c r="A367" s="10">
        <f t="shared" si="4"/>
        <v>43096</v>
      </c>
      <c r="B367" s="423">
        <v>654</v>
      </c>
      <c r="C367" s="135">
        <v>9.4</v>
      </c>
      <c r="D367" s="444">
        <v>793</v>
      </c>
      <c r="E367" s="196" t="s">
        <v>186</v>
      </c>
      <c r="F367" s="189"/>
      <c r="G367" s="200">
        <v>0.39900000000000002</v>
      </c>
    </row>
    <row r="368" spans="1:7" s="1" customFormat="1" x14ac:dyDescent="0.25">
      <c r="A368" s="10">
        <f t="shared" si="4"/>
        <v>43097</v>
      </c>
      <c r="B368" s="423">
        <v>651</v>
      </c>
      <c r="C368" s="135">
        <v>9.3000000000000007</v>
      </c>
      <c r="D368" s="444">
        <v>812</v>
      </c>
      <c r="E368" s="326"/>
      <c r="F368" s="189"/>
      <c r="G368" s="200"/>
    </row>
    <row r="369" spans="1:7" s="1" customFormat="1" x14ac:dyDescent="0.25">
      <c r="A369" s="10">
        <f t="shared" si="4"/>
        <v>43098</v>
      </c>
      <c r="B369" s="423">
        <v>656</v>
      </c>
      <c r="C369" s="135">
        <v>9.3000000000000007</v>
      </c>
      <c r="D369" s="444">
        <v>841</v>
      </c>
      <c r="E369" s="326"/>
      <c r="F369" s="189"/>
      <c r="G369" s="200"/>
    </row>
    <row r="370" spans="1:7" s="1" customFormat="1" x14ac:dyDescent="0.25">
      <c r="A370" s="10">
        <f t="shared" si="4"/>
        <v>43099</v>
      </c>
      <c r="B370" s="423">
        <v>659</v>
      </c>
      <c r="C370" s="135">
        <v>9.1999999999999993</v>
      </c>
      <c r="D370" s="444">
        <v>859</v>
      </c>
      <c r="E370" s="326"/>
      <c r="F370" s="189"/>
      <c r="G370" s="200"/>
    </row>
    <row r="371" spans="1:7" s="1" customFormat="1" x14ac:dyDescent="0.25">
      <c r="A371" s="11">
        <f t="shared" si="4"/>
        <v>43100</v>
      </c>
      <c r="B371" s="443">
        <v>663</v>
      </c>
      <c r="C371" s="137">
        <v>9.3000000000000007</v>
      </c>
      <c r="D371" s="445">
        <v>893</v>
      </c>
      <c r="E371" s="439"/>
      <c r="F371" s="189"/>
      <c r="G371" s="200"/>
    </row>
    <row r="372" spans="1:7" ht="15" x14ac:dyDescent="0.25">
      <c r="A372" s="139" t="s">
        <v>878</v>
      </c>
      <c r="B372" s="141"/>
      <c r="C372" s="140"/>
      <c r="D372" s="141"/>
      <c r="E372" s="197"/>
      <c r="F372" s="536"/>
      <c r="G372" s="308"/>
    </row>
    <row r="373" spans="1:7" x14ac:dyDescent="0.2">
      <c r="A373" s="8" t="s">
        <v>173</v>
      </c>
      <c r="B373" s="141"/>
      <c r="C373" s="140"/>
      <c r="D373" s="141"/>
      <c r="E373" s="197"/>
      <c r="F373" s="536"/>
      <c r="G373" s="308"/>
    </row>
    <row r="374" spans="1:7" ht="15" x14ac:dyDescent="0.25">
      <c r="A374" s="20" t="s">
        <v>177</v>
      </c>
      <c r="C374" s="96"/>
      <c r="G374" s="308"/>
    </row>
    <row r="375" spans="1:7" x14ac:dyDescent="0.2">
      <c r="A375" s="52"/>
      <c r="C375" s="96"/>
      <c r="G375" s="308"/>
    </row>
    <row r="376" spans="1:7" ht="15" x14ac:dyDescent="0.25">
      <c r="A376" s="6" t="s">
        <v>828</v>
      </c>
      <c r="C376" s="96"/>
      <c r="G376" s="308"/>
    </row>
    <row r="377" spans="1:7" ht="60" customHeight="1" x14ac:dyDescent="0.2">
      <c r="A377" s="125" t="s">
        <v>49</v>
      </c>
      <c r="B377" s="320" t="s">
        <v>65</v>
      </c>
      <c r="C377" s="359" t="s">
        <v>66</v>
      </c>
      <c r="D377" s="320" t="s">
        <v>118</v>
      </c>
      <c r="E377" s="398" t="s">
        <v>813</v>
      </c>
      <c r="F377" s="534"/>
      <c r="G377" s="308"/>
    </row>
    <row r="378" spans="1:7" ht="15" customHeight="1" x14ac:dyDescent="0.2">
      <c r="A378" s="125" t="s">
        <v>54</v>
      </c>
      <c r="B378" s="103" t="s">
        <v>56</v>
      </c>
      <c r="C378" s="54" t="s">
        <v>56</v>
      </c>
      <c r="D378" s="103" t="s">
        <v>56</v>
      </c>
      <c r="E378" s="194" t="s">
        <v>56</v>
      </c>
      <c r="F378" s="534"/>
    </row>
    <row r="379" spans="1:7" ht="15" x14ac:dyDescent="0.2">
      <c r="A379" s="125" t="s">
        <v>57</v>
      </c>
      <c r="B379" s="138" t="s">
        <v>70</v>
      </c>
      <c r="C379" s="54" t="s">
        <v>59</v>
      </c>
      <c r="D379" s="103" t="s">
        <v>60</v>
      </c>
      <c r="E379" s="198" t="s">
        <v>117</v>
      </c>
      <c r="F379" s="534"/>
    </row>
    <row r="380" spans="1:7" x14ac:dyDescent="0.2">
      <c r="A380" s="40">
        <v>42736</v>
      </c>
      <c r="B380" s="105">
        <f>ROUND(SUM(B7:B37)*1.9835,-1)</f>
        <v>472590</v>
      </c>
      <c r="C380" s="29">
        <f>SUBTOTAL(1,C7:C37)</f>
        <v>9.7935483870967737</v>
      </c>
      <c r="D380" s="32">
        <f>SUBTOTAL(1,D7:D37)</f>
        <v>628.19354838709683</v>
      </c>
      <c r="E380" s="29">
        <f t="shared" ref="E380:E391" si="5">G380</f>
        <v>0.54428571428571437</v>
      </c>
      <c r="F380" s="247"/>
      <c r="G380" s="537">
        <f>SUBTOTAL(1,G7:G37)</f>
        <v>0.54428571428571437</v>
      </c>
    </row>
    <row r="381" spans="1:7" x14ac:dyDescent="0.2">
      <c r="A381" s="16">
        <v>42767</v>
      </c>
      <c r="B381" s="106">
        <f>ROUND(SUM(B38:B65)*1.9835,-1)</f>
        <v>1024220</v>
      </c>
      <c r="C381" s="23">
        <f>SUBTOTAL(1,C38:C65)</f>
        <v>11.903571428571434</v>
      </c>
      <c r="D381" s="17">
        <f>SUBTOTAL(1,D38:D65)</f>
        <v>259.92857142857144</v>
      </c>
      <c r="E381" s="23">
        <f t="shared" si="5"/>
        <v>0.39900000000000002</v>
      </c>
      <c r="F381" s="247"/>
      <c r="G381" s="305">
        <f>SUBTOTAL(1,G38:G65)</f>
        <v>0.39900000000000002</v>
      </c>
    </row>
    <row r="382" spans="1:7" x14ac:dyDescent="0.2">
      <c r="A382" s="16">
        <v>42795</v>
      </c>
      <c r="B382" s="106">
        <f>ROUND(SUM(B66:B96)*1.9835,-1)</f>
        <v>1106990</v>
      </c>
      <c r="C382" s="23">
        <f>SUBTOTAL(1,C66:C96)</f>
        <v>13.954838709677416</v>
      </c>
      <c r="D382" s="17">
        <f>SUBTOTAL(1,D66:D96)</f>
        <v>246.29032258064515</v>
      </c>
      <c r="E382" s="23">
        <f t="shared" si="5"/>
        <v>0.39900000000000002</v>
      </c>
      <c r="F382" s="247"/>
      <c r="G382" s="305">
        <f>SUBTOTAL(1,G66:G96)</f>
        <v>0.39900000000000002</v>
      </c>
    </row>
    <row r="383" spans="1:7" x14ac:dyDescent="0.2">
      <c r="A383" s="16">
        <v>42826</v>
      </c>
      <c r="B383" s="106">
        <f>ROUND(SUM(B97:B126)*1.9835,-1)</f>
        <v>671730</v>
      </c>
      <c r="C383" s="23">
        <f>SUBTOTAL(1,C97:C126)</f>
        <v>15.883333333333333</v>
      </c>
      <c r="D383" s="17">
        <f>SUBTOTAL(1,D97:D126)</f>
        <v>219.83333333333334</v>
      </c>
      <c r="E383" s="23">
        <f t="shared" si="5"/>
        <v>0.39900000000000002</v>
      </c>
      <c r="F383" s="247"/>
      <c r="G383" s="305">
        <f>SUBTOTAL(1,G97:G126)</f>
        <v>0.39900000000000002</v>
      </c>
    </row>
    <row r="384" spans="1:7" x14ac:dyDescent="0.2">
      <c r="A384" s="16">
        <v>42856</v>
      </c>
      <c r="B384" s="106">
        <f>ROUND(SUM(B127:B157)*1.9835,-1)</f>
        <v>391520</v>
      </c>
      <c r="C384" s="23">
        <f>SUBTOTAL(1,C127:C157)</f>
        <v>18.987096774193549</v>
      </c>
      <c r="D384" s="17">
        <f>SUBTOTAL(1,D127:D157)</f>
        <v>283.09677419354841</v>
      </c>
      <c r="E384" s="23">
        <f t="shared" si="5"/>
        <v>0.39900000000000002</v>
      </c>
      <c r="F384" s="247"/>
      <c r="G384" s="305">
        <f>SUBTOTAL(1,G127:G157)</f>
        <v>0.39900000000000002</v>
      </c>
    </row>
    <row r="385" spans="1:7" x14ac:dyDescent="0.2">
      <c r="A385" s="16">
        <v>42887</v>
      </c>
      <c r="B385" s="106">
        <f>ROUND(SUM(B158:B187)*1.9835,-1)</f>
        <v>369490</v>
      </c>
      <c r="C385" s="23">
        <f>SUBTOTAL(1,C158:C187)</f>
        <v>23.320000000000004</v>
      </c>
      <c r="D385" s="17">
        <f>SUBTOTAL(1,D158:D187)</f>
        <v>284.73333333333335</v>
      </c>
      <c r="E385" s="23">
        <f t="shared" si="5"/>
        <v>0.39900000000000002</v>
      </c>
      <c r="F385" s="247"/>
      <c r="G385" s="305">
        <f>SUBTOTAL(1,G158:G187)</f>
        <v>0.39900000000000002</v>
      </c>
    </row>
    <row r="386" spans="1:7" x14ac:dyDescent="0.2">
      <c r="A386" s="16">
        <v>42917</v>
      </c>
      <c r="B386" s="106">
        <f>ROUND(SUM(B188:B218)*1.9835,-1)</f>
        <v>145320</v>
      </c>
      <c r="C386" s="23">
        <f>SUBTOTAL(1,C188:C218)</f>
        <v>25.383870967741942</v>
      </c>
      <c r="D386" s="17">
        <f>SUBTOTAL(1,D188:D218)</f>
        <v>204.56666666666666</v>
      </c>
      <c r="E386" s="23">
        <f t="shared" si="5"/>
        <v>0.39900000000000002</v>
      </c>
      <c r="F386" s="247"/>
      <c r="G386" s="305">
        <f>SUBTOTAL(1,G188:G218)</f>
        <v>0.39900000000000002</v>
      </c>
    </row>
    <row r="387" spans="1:7" x14ac:dyDescent="0.2">
      <c r="A387" s="16">
        <v>42948</v>
      </c>
      <c r="B387" s="106">
        <f>ROUND(SUM(B219:B249)*1.9835,-1)</f>
        <v>40640</v>
      </c>
      <c r="C387" s="23">
        <f>SUBTOTAL(1,C219:C249)</f>
        <v>26.029032258064511</v>
      </c>
      <c r="D387" s="17">
        <f>SUBTOTAL(1,D219:D249)</f>
        <v>449.93548387096774</v>
      </c>
      <c r="E387" s="23">
        <f t="shared" si="5"/>
        <v>0.39900000000000002</v>
      </c>
      <c r="F387" s="247"/>
      <c r="G387" s="305">
        <f>SUBTOTAL(1,G219:G249)</f>
        <v>0.39900000000000002</v>
      </c>
    </row>
    <row r="388" spans="1:7" x14ac:dyDescent="0.2">
      <c r="A388" s="16">
        <v>42979</v>
      </c>
      <c r="B388" s="106">
        <f>ROUND(SUM(B250:B279)*1.9835,-1)</f>
        <v>68990</v>
      </c>
      <c r="C388" s="23">
        <f>SUBTOTAL(1,C250:C279)</f>
        <v>21.509999999999998</v>
      </c>
      <c r="D388" s="17">
        <f>SUBTOTAL(1,D250:D279)</f>
        <v>303.46666666666664</v>
      </c>
      <c r="E388" s="23">
        <f t="shared" si="5"/>
        <v>0.39900000000000002</v>
      </c>
      <c r="F388" s="247"/>
      <c r="G388" s="305">
        <f>SUBTOTAL(1,G250:G279)</f>
        <v>0.39900000000000002</v>
      </c>
    </row>
    <row r="389" spans="1:7" x14ac:dyDescent="0.2">
      <c r="A389" s="16">
        <v>43009</v>
      </c>
      <c r="B389" s="106">
        <f>ROUND(SUM(B280:B310)*1.9835,-1)</f>
        <v>97390</v>
      </c>
      <c r="C389" s="23">
        <f>SUBTOTAL(1,C280:C310)</f>
        <v>16.041935483870969</v>
      </c>
      <c r="D389" s="17">
        <f>SUBTOTAL(1,D280:D310)</f>
        <v>231.7741935483871</v>
      </c>
      <c r="E389" s="23">
        <f t="shared" si="5"/>
        <v>0.39900000000000002</v>
      </c>
      <c r="F389" s="247"/>
      <c r="G389" s="305">
        <f>SUBTOTAL(1,G280:G310)</f>
        <v>0.39900000000000002</v>
      </c>
    </row>
    <row r="390" spans="1:7" x14ac:dyDescent="0.2">
      <c r="A390" s="16">
        <v>43040</v>
      </c>
      <c r="B390" s="106">
        <f>ROUND(SUM(B311:B340)*1.9835,-1)</f>
        <v>50650</v>
      </c>
      <c r="C390" s="23">
        <f>SUBTOTAL(1,C311:C340)</f>
        <v>14.916666666666664</v>
      </c>
      <c r="D390" s="17">
        <f>SUBTOTAL(1,D311:D340)</f>
        <v>381.46666666666664</v>
      </c>
      <c r="E390" s="23">
        <f t="shared" si="5"/>
        <v>0.39900000000000002</v>
      </c>
      <c r="F390" s="247"/>
      <c r="G390" s="305">
        <f>SUBTOTAL(1,G311:G340)</f>
        <v>0.39900000000000002</v>
      </c>
    </row>
    <row r="391" spans="1:7" x14ac:dyDescent="0.2">
      <c r="A391" s="126">
        <v>43070</v>
      </c>
      <c r="B391" s="109">
        <f>ROUND(SUM(B341:B371)*1.9835,-1)</f>
        <v>41120</v>
      </c>
      <c r="C391" s="30">
        <f>SUBTOTAL(1,C341:C371)</f>
        <v>9.4483870967741943</v>
      </c>
      <c r="D391" s="33">
        <f>SUBTOTAL(1,D341:D371)</f>
        <v>513.26923076923072</v>
      </c>
      <c r="E391" s="30">
        <f t="shared" si="5"/>
        <v>0.39900000000000002</v>
      </c>
      <c r="F391" s="247"/>
      <c r="G391" s="538">
        <f>SUBTOTAL(1,G341:G371)</f>
        <v>0.39900000000000002</v>
      </c>
    </row>
    <row r="392" spans="1:7" ht="15" x14ac:dyDescent="0.25">
      <c r="A392" s="6" t="s">
        <v>64</v>
      </c>
      <c r="C392" s="52"/>
      <c r="E392" s="134"/>
      <c r="F392" s="189"/>
    </row>
    <row r="393" spans="1:7" ht="15" x14ac:dyDescent="0.25">
      <c r="A393" s="6"/>
    </row>
  </sheetData>
  <hyperlinks>
    <hyperlink ref="A374" r:id="rId1" xr:uid="{00000000-0004-0000-1E00-000000000000}"/>
  </hyperlinks>
  <pageMargins left="0.7" right="0.7" top="0.75" bottom="0.75" header="0.3" footer="0.3"/>
  <pageSetup scale="87" fitToHeight="0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0">
    <pageSetUpPr fitToPage="1"/>
  </sheetPr>
  <dimension ref="A2:I106"/>
  <sheetViews>
    <sheetView zoomScaleNormal="100" workbookViewId="0">
      <pane xSplit="1" ySplit="6" topLeftCell="B7" activePane="bottomRight" state="frozen"/>
      <selection activeCell="B45" sqref="B45"/>
      <selection pane="topRight" activeCell="B45" sqref="B45"/>
      <selection pane="bottomLeft" activeCell="B45" sqref="B45"/>
      <selection pane="bottomRight" activeCell="I71" sqref="I71"/>
    </sheetView>
  </sheetViews>
  <sheetFormatPr defaultRowHeight="14.25" x14ac:dyDescent="0.2"/>
  <cols>
    <col min="1" max="3" width="18.7109375" style="3" customWidth="1"/>
    <col min="4" max="4" width="18.7109375" style="112" customWidth="1"/>
    <col min="5" max="7" width="18.7109375" style="3" customWidth="1"/>
    <col min="8" max="8" width="18.7109375" style="101" customWidth="1"/>
    <col min="9" max="9" width="18.7109375" style="163" customWidth="1"/>
    <col min="10" max="16384" width="9.140625" style="3"/>
  </cols>
  <sheetData>
    <row r="2" spans="1:9" ht="15" x14ac:dyDescent="0.25">
      <c r="A2" s="6" t="s">
        <v>829</v>
      </c>
    </row>
    <row r="3" spans="1:9" ht="15" x14ac:dyDescent="0.2">
      <c r="A3" s="556" t="s">
        <v>49</v>
      </c>
      <c r="B3" s="554" t="s">
        <v>83</v>
      </c>
      <c r="C3" s="554"/>
      <c r="D3" s="554"/>
      <c r="E3" s="554"/>
      <c r="F3" s="554"/>
      <c r="G3" s="554" t="s">
        <v>71</v>
      </c>
      <c r="H3" s="560" t="s">
        <v>84</v>
      </c>
      <c r="I3" s="571" t="s">
        <v>85</v>
      </c>
    </row>
    <row r="4" spans="1:9" ht="60" customHeight="1" x14ac:dyDescent="0.2">
      <c r="A4" s="557"/>
      <c r="B4" s="14" t="s">
        <v>86</v>
      </c>
      <c r="C4" s="14" t="s">
        <v>87</v>
      </c>
      <c r="D4" s="103" t="s">
        <v>52</v>
      </c>
      <c r="E4" s="14" t="s">
        <v>51</v>
      </c>
      <c r="F4" s="14" t="s">
        <v>88</v>
      </c>
      <c r="G4" s="554"/>
      <c r="H4" s="560"/>
      <c r="I4" s="571"/>
    </row>
    <row r="5" spans="1:9" ht="15.75" customHeight="1" x14ac:dyDescent="0.2">
      <c r="A5" s="15" t="s">
        <v>54</v>
      </c>
      <c r="B5" s="15" t="s">
        <v>81</v>
      </c>
      <c r="C5" s="15" t="s">
        <v>81</v>
      </c>
      <c r="D5" s="104" t="s">
        <v>81</v>
      </c>
      <c r="E5" s="15" t="s">
        <v>81</v>
      </c>
      <c r="F5" s="15" t="s">
        <v>81</v>
      </c>
      <c r="G5" s="15" t="s">
        <v>81</v>
      </c>
      <c r="H5" s="188" t="s">
        <v>81</v>
      </c>
      <c r="I5" s="99" t="s">
        <v>81</v>
      </c>
    </row>
    <row r="6" spans="1:9" ht="15" x14ac:dyDescent="0.2">
      <c r="A6" s="15" t="s">
        <v>57</v>
      </c>
      <c r="B6" s="15" t="s">
        <v>61</v>
      </c>
      <c r="C6" s="15" t="s">
        <v>89</v>
      </c>
      <c r="D6" s="104" t="s">
        <v>60</v>
      </c>
      <c r="E6" s="15" t="s">
        <v>59</v>
      </c>
      <c r="F6" s="15" t="s">
        <v>90</v>
      </c>
      <c r="G6" s="15" t="s">
        <v>62</v>
      </c>
      <c r="H6" s="188" t="s">
        <v>61</v>
      </c>
      <c r="I6" s="99" t="s">
        <v>62</v>
      </c>
    </row>
    <row r="7" spans="1:9" x14ac:dyDescent="0.2">
      <c r="A7" s="166">
        <v>42738</v>
      </c>
      <c r="B7" s="322"/>
      <c r="C7" s="322"/>
      <c r="D7" s="322"/>
      <c r="E7" s="322"/>
      <c r="F7" s="322"/>
      <c r="G7" s="372"/>
      <c r="H7" s="374"/>
      <c r="I7" s="375"/>
    </row>
    <row r="8" spans="1:9" s="52" customFormat="1" x14ac:dyDescent="0.2">
      <c r="A8" s="240">
        <v>42747</v>
      </c>
      <c r="B8" s="23">
        <v>8.73</v>
      </c>
      <c r="C8" s="24">
        <v>7.7</v>
      </c>
      <c r="D8" s="106">
        <v>513</v>
      </c>
      <c r="E8" s="24">
        <v>12.29</v>
      </c>
      <c r="F8" s="17">
        <v>133</v>
      </c>
      <c r="G8" s="24">
        <v>0.59699999999999998</v>
      </c>
      <c r="H8" s="23">
        <v>0.4</v>
      </c>
      <c r="I8" s="357"/>
    </row>
    <row r="9" spans="1:9" x14ac:dyDescent="0.2">
      <c r="A9" s="156">
        <v>42754</v>
      </c>
      <c r="B9" s="325"/>
      <c r="C9" s="325"/>
      <c r="D9" s="325"/>
      <c r="E9" s="325"/>
      <c r="F9" s="325"/>
      <c r="G9" s="373"/>
      <c r="H9" s="327"/>
      <c r="I9" s="357"/>
    </row>
    <row r="10" spans="1:9" x14ac:dyDescent="0.2">
      <c r="A10" s="37">
        <v>42761</v>
      </c>
      <c r="B10" s="23">
        <v>12.9</v>
      </c>
      <c r="C10" s="24">
        <v>8.24</v>
      </c>
      <c r="D10" s="106">
        <v>255</v>
      </c>
      <c r="E10" s="24">
        <v>10.75</v>
      </c>
      <c r="F10" s="23">
        <v>41.4</v>
      </c>
      <c r="G10" s="134" t="s">
        <v>186</v>
      </c>
      <c r="H10" s="23">
        <v>0.15</v>
      </c>
      <c r="I10" s="57">
        <v>2</v>
      </c>
    </row>
    <row r="11" spans="1:9" x14ac:dyDescent="0.2">
      <c r="A11" s="37">
        <v>42768</v>
      </c>
      <c r="B11" s="23">
        <v>11.68</v>
      </c>
      <c r="C11" s="24">
        <v>6.48</v>
      </c>
      <c r="D11" s="106">
        <v>239</v>
      </c>
      <c r="E11" s="24">
        <v>10.81</v>
      </c>
      <c r="F11" s="23">
        <v>21.3</v>
      </c>
      <c r="G11" s="134" t="s">
        <v>186</v>
      </c>
      <c r="H11" s="23">
        <v>0.15</v>
      </c>
      <c r="I11" s="357"/>
    </row>
    <row r="12" spans="1:9" x14ac:dyDescent="0.2">
      <c r="A12" s="37">
        <v>42775</v>
      </c>
      <c r="B12" s="23">
        <v>8.4700000000000006</v>
      </c>
      <c r="C12" s="24">
        <v>6.69</v>
      </c>
      <c r="D12" s="106">
        <v>301</v>
      </c>
      <c r="E12" s="24">
        <v>13.38</v>
      </c>
      <c r="F12" s="23">
        <v>51.8</v>
      </c>
      <c r="G12" s="134" t="s">
        <v>186</v>
      </c>
      <c r="H12" s="23">
        <v>0.18</v>
      </c>
      <c r="I12" s="357"/>
    </row>
    <row r="13" spans="1:9" x14ac:dyDescent="0.2">
      <c r="A13" s="37">
        <v>42783</v>
      </c>
      <c r="B13" s="325"/>
      <c r="C13" s="325"/>
      <c r="D13" s="325"/>
      <c r="E13" s="325"/>
      <c r="F13" s="325"/>
      <c r="G13" s="134" t="s">
        <v>186</v>
      </c>
      <c r="H13" s="23">
        <v>0.06</v>
      </c>
      <c r="I13" s="357"/>
    </row>
    <row r="14" spans="1:9" s="52" customFormat="1" ht="15" customHeight="1" x14ac:dyDescent="0.2">
      <c r="A14" s="37">
        <v>42789</v>
      </c>
      <c r="B14" s="72">
        <v>10.51</v>
      </c>
      <c r="C14" s="72">
        <v>8.1999999999999993</v>
      </c>
      <c r="D14" s="59">
        <v>224</v>
      </c>
      <c r="E14" s="72">
        <v>13.73</v>
      </c>
      <c r="F14" s="72">
        <v>48.6</v>
      </c>
      <c r="G14" s="134" t="s">
        <v>186</v>
      </c>
      <c r="H14" s="23">
        <v>8.7999999999999995E-2</v>
      </c>
      <c r="I14" s="203" t="s">
        <v>468</v>
      </c>
    </row>
    <row r="15" spans="1:9" x14ac:dyDescent="0.2">
      <c r="A15" s="37">
        <v>42797</v>
      </c>
      <c r="B15" s="325"/>
      <c r="C15" s="325"/>
      <c r="D15" s="325"/>
      <c r="E15" s="325"/>
      <c r="F15" s="325"/>
      <c r="G15" s="373"/>
      <c r="H15" s="327"/>
      <c r="I15" s="357"/>
    </row>
    <row r="16" spans="1:9" x14ac:dyDescent="0.2">
      <c r="A16" s="37">
        <v>42804</v>
      </c>
      <c r="B16" s="23">
        <v>10.1</v>
      </c>
      <c r="C16" s="24">
        <v>7.28</v>
      </c>
      <c r="D16" s="106">
        <v>170</v>
      </c>
      <c r="E16" s="24">
        <v>15.1</v>
      </c>
      <c r="F16" s="23">
        <v>17.8</v>
      </c>
      <c r="G16" s="134" t="s">
        <v>186</v>
      </c>
      <c r="H16" s="23">
        <v>7.0000000000000007E-2</v>
      </c>
      <c r="I16" s="357"/>
    </row>
    <row r="17" spans="1:9" x14ac:dyDescent="0.2">
      <c r="A17" s="37">
        <v>42809</v>
      </c>
      <c r="B17" s="23">
        <v>11.45</v>
      </c>
      <c r="C17" s="24">
        <v>8.0399999999999991</v>
      </c>
      <c r="D17" s="106">
        <v>185</v>
      </c>
      <c r="E17" s="24">
        <v>19.37</v>
      </c>
      <c r="F17" s="23">
        <v>46.4</v>
      </c>
      <c r="G17" s="134" t="s">
        <v>186</v>
      </c>
      <c r="H17" s="23">
        <v>6.5000000000000002E-2</v>
      </c>
      <c r="I17" s="357"/>
    </row>
    <row r="18" spans="1:9" x14ac:dyDescent="0.2">
      <c r="A18" s="37">
        <v>42817</v>
      </c>
      <c r="B18" s="330"/>
      <c r="C18" s="325"/>
      <c r="D18" s="325"/>
      <c r="E18" s="325"/>
      <c r="F18" s="331"/>
      <c r="G18" s="373"/>
      <c r="H18" s="327"/>
      <c r="I18" s="357"/>
    </row>
    <row r="19" spans="1:9" x14ac:dyDescent="0.2">
      <c r="A19" s="37">
        <v>42824</v>
      </c>
      <c r="B19" s="23">
        <v>9.9</v>
      </c>
      <c r="C19" s="24">
        <v>7.7</v>
      </c>
      <c r="D19" s="106">
        <v>207</v>
      </c>
      <c r="E19" s="24">
        <v>17.7</v>
      </c>
      <c r="F19" s="23">
        <v>20.399999999999999</v>
      </c>
      <c r="G19" s="134" t="s">
        <v>186</v>
      </c>
      <c r="H19" s="23">
        <v>9.4E-2</v>
      </c>
      <c r="I19" s="57">
        <v>1</v>
      </c>
    </row>
    <row r="20" spans="1:9" x14ac:dyDescent="0.2">
      <c r="A20" s="37">
        <v>42832</v>
      </c>
      <c r="B20" s="325"/>
      <c r="C20" s="325"/>
      <c r="D20" s="325"/>
      <c r="E20" s="325"/>
      <c r="F20" s="325"/>
      <c r="G20" s="326"/>
      <c r="H20" s="327"/>
      <c r="I20" s="357"/>
    </row>
    <row r="21" spans="1:9" x14ac:dyDescent="0.2">
      <c r="A21" s="37">
        <v>42839</v>
      </c>
      <c r="B21" s="23">
        <v>10.7</v>
      </c>
      <c r="C21" s="24">
        <v>8.2899999999999991</v>
      </c>
      <c r="D21" s="106">
        <v>138</v>
      </c>
      <c r="E21" s="24">
        <v>15.97</v>
      </c>
      <c r="F21" s="23">
        <v>36.4</v>
      </c>
      <c r="G21" s="134" t="s">
        <v>186</v>
      </c>
      <c r="H21" s="23">
        <v>6.8000000000000005E-2</v>
      </c>
      <c r="I21" s="357"/>
    </row>
    <row r="22" spans="1:9" x14ac:dyDescent="0.2">
      <c r="A22" s="37">
        <v>42846</v>
      </c>
      <c r="B22" s="23">
        <v>10.57</v>
      </c>
      <c r="C22" s="24">
        <v>8.16</v>
      </c>
      <c r="D22" s="106">
        <v>159</v>
      </c>
      <c r="E22" s="24">
        <v>17.05</v>
      </c>
      <c r="F22" s="23">
        <v>14.1</v>
      </c>
      <c r="G22" s="134" t="s">
        <v>186</v>
      </c>
      <c r="H22" s="23">
        <v>6.3E-2</v>
      </c>
      <c r="I22" s="357"/>
    </row>
    <row r="23" spans="1:9" x14ac:dyDescent="0.2">
      <c r="A23" s="37">
        <v>42851</v>
      </c>
      <c r="B23" s="23">
        <v>9.31</v>
      </c>
      <c r="C23" s="24">
        <v>6.63</v>
      </c>
      <c r="D23" s="106">
        <v>131</v>
      </c>
      <c r="E23" s="24">
        <v>16.8</v>
      </c>
      <c r="F23" s="23">
        <v>16.8</v>
      </c>
      <c r="G23" s="189" t="s">
        <v>186</v>
      </c>
      <c r="H23" s="72">
        <f>48/1000</f>
        <v>4.8000000000000001E-2</v>
      </c>
      <c r="I23" s="203" t="s">
        <v>474</v>
      </c>
    </row>
    <row r="24" spans="1:9" x14ac:dyDescent="0.2">
      <c r="A24" s="240">
        <v>42859</v>
      </c>
      <c r="B24" s="23">
        <v>9.2100000000000009</v>
      </c>
      <c r="C24" s="24">
        <v>8.14</v>
      </c>
      <c r="D24" s="106">
        <v>137</v>
      </c>
      <c r="E24" s="24">
        <v>21.74</v>
      </c>
      <c r="F24" s="23">
        <v>18.899999999999999</v>
      </c>
      <c r="G24" s="189" t="s">
        <v>186</v>
      </c>
      <c r="H24" s="72">
        <f>45/1000</f>
        <v>4.4999999999999998E-2</v>
      </c>
      <c r="I24" s="357"/>
    </row>
    <row r="25" spans="1:9" x14ac:dyDescent="0.2">
      <c r="A25" s="37">
        <v>42867</v>
      </c>
      <c r="B25" s="23">
        <v>12.62</v>
      </c>
      <c r="C25" s="24">
        <v>8.1199999999999992</v>
      </c>
      <c r="D25" s="106">
        <v>137</v>
      </c>
      <c r="E25" s="24">
        <v>18.12</v>
      </c>
      <c r="F25" s="23">
        <v>25.7</v>
      </c>
      <c r="G25" s="189" t="s">
        <v>186</v>
      </c>
      <c r="H25" s="72">
        <f>43/1000</f>
        <v>4.2999999999999997E-2</v>
      </c>
      <c r="I25" s="357"/>
    </row>
    <row r="26" spans="1:9" x14ac:dyDescent="0.2">
      <c r="A26" s="37">
        <v>42873</v>
      </c>
      <c r="B26" s="23">
        <v>8.52</v>
      </c>
      <c r="C26" s="24">
        <v>8.08</v>
      </c>
      <c r="D26" s="106">
        <v>191</v>
      </c>
      <c r="E26" s="24">
        <v>16.940000000000001</v>
      </c>
      <c r="F26" s="23">
        <v>27.4</v>
      </c>
      <c r="G26" s="189" t="s">
        <v>186</v>
      </c>
      <c r="H26" s="72">
        <f>64/1000</f>
        <v>6.4000000000000001E-2</v>
      </c>
      <c r="I26" s="357"/>
    </row>
    <row r="27" spans="1:9" x14ac:dyDescent="0.2">
      <c r="A27" s="156">
        <v>42880</v>
      </c>
      <c r="B27" s="23">
        <v>7</v>
      </c>
      <c r="C27" s="24">
        <v>8.1199999999999992</v>
      </c>
      <c r="D27" s="106">
        <v>290</v>
      </c>
      <c r="E27" s="24">
        <v>21.4</v>
      </c>
      <c r="F27" s="327"/>
      <c r="G27" s="189" t="s">
        <v>186</v>
      </c>
      <c r="H27" s="72">
        <f>92/1000</f>
        <v>9.1999999999999998E-2</v>
      </c>
      <c r="I27" s="57">
        <v>2</v>
      </c>
    </row>
    <row r="28" spans="1:9" x14ac:dyDescent="0.2">
      <c r="A28" s="240">
        <v>42887</v>
      </c>
      <c r="B28" s="23">
        <v>9.91</v>
      </c>
      <c r="C28" s="24">
        <v>5.86</v>
      </c>
      <c r="D28" s="106">
        <v>182</v>
      </c>
      <c r="E28" s="24">
        <v>22.44</v>
      </c>
      <c r="F28" s="23">
        <v>63</v>
      </c>
      <c r="G28" s="189" t="s">
        <v>186</v>
      </c>
      <c r="H28" s="72">
        <f>63/1000</f>
        <v>6.3E-2</v>
      </c>
      <c r="I28" s="357"/>
    </row>
    <row r="29" spans="1:9" x14ac:dyDescent="0.2">
      <c r="A29" s="240">
        <v>42895</v>
      </c>
      <c r="B29" s="23">
        <v>4.54</v>
      </c>
      <c r="C29" s="24">
        <v>7.92</v>
      </c>
      <c r="D29" s="106">
        <v>127</v>
      </c>
      <c r="E29" s="24">
        <v>20.18</v>
      </c>
      <c r="F29" s="23">
        <v>32.9</v>
      </c>
      <c r="G29" s="189" t="s">
        <v>186</v>
      </c>
      <c r="H29" s="72">
        <f>50/1000</f>
        <v>0.05</v>
      </c>
      <c r="I29" s="357"/>
    </row>
    <row r="30" spans="1:9" x14ac:dyDescent="0.2">
      <c r="A30" s="37">
        <v>42899</v>
      </c>
      <c r="B30" s="23">
        <v>9.3699999999999992</v>
      </c>
      <c r="C30" s="24">
        <v>7.9</v>
      </c>
      <c r="D30" s="106">
        <v>98</v>
      </c>
      <c r="E30" s="24">
        <v>20.48</v>
      </c>
      <c r="F30" s="23">
        <v>27.4</v>
      </c>
      <c r="G30" s="189" t="s">
        <v>186</v>
      </c>
      <c r="H30" s="72">
        <f>40/1000</f>
        <v>0.04</v>
      </c>
      <c r="I30" s="357"/>
    </row>
    <row r="31" spans="1:9" x14ac:dyDescent="0.2">
      <c r="A31" s="37">
        <v>42906</v>
      </c>
      <c r="B31" s="23">
        <v>8.19</v>
      </c>
      <c r="C31" s="24">
        <v>7.39</v>
      </c>
      <c r="D31" s="106">
        <v>115</v>
      </c>
      <c r="E31" s="24">
        <v>26.59</v>
      </c>
      <c r="F31" s="23">
        <v>23.5</v>
      </c>
      <c r="G31" s="189" t="s">
        <v>186</v>
      </c>
      <c r="H31" s="23">
        <v>3.7999999999999999E-2</v>
      </c>
      <c r="I31" s="357"/>
    </row>
    <row r="32" spans="1:9" x14ac:dyDescent="0.2">
      <c r="A32" s="37">
        <v>42913</v>
      </c>
      <c r="B32" s="23">
        <v>7.39</v>
      </c>
      <c r="C32" s="24">
        <v>7</v>
      </c>
      <c r="D32" s="106">
        <v>78</v>
      </c>
      <c r="E32" s="24">
        <v>23.8</v>
      </c>
      <c r="F32" s="23">
        <v>35.9</v>
      </c>
      <c r="G32" s="189" t="s">
        <v>186</v>
      </c>
      <c r="H32" s="23">
        <v>2.5999999999999999E-2</v>
      </c>
      <c r="I32" s="203" t="s">
        <v>474</v>
      </c>
    </row>
    <row r="33" spans="1:9" x14ac:dyDescent="0.2">
      <c r="A33" s="37">
        <v>42921</v>
      </c>
      <c r="B33" s="23">
        <v>7.8</v>
      </c>
      <c r="C33" s="24">
        <v>7.9</v>
      </c>
      <c r="D33" s="106">
        <v>167</v>
      </c>
      <c r="E33" s="24">
        <v>24.4</v>
      </c>
      <c r="F33" s="23">
        <v>58.4</v>
      </c>
      <c r="G33" s="189" t="s">
        <v>186</v>
      </c>
      <c r="H33" s="23">
        <v>5.8999999999999997E-2</v>
      </c>
      <c r="I33" s="357"/>
    </row>
    <row r="34" spans="1:9" x14ac:dyDescent="0.2">
      <c r="A34" s="37">
        <v>42928</v>
      </c>
      <c r="B34" s="23">
        <v>7.7</v>
      </c>
      <c r="C34" s="24">
        <v>7.4</v>
      </c>
      <c r="D34" s="106">
        <v>345</v>
      </c>
      <c r="E34" s="24">
        <v>25.8</v>
      </c>
      <c r="F34" s="23">
        <v>65.2</v>
      </c>
      <c r="G34" s="189" t="s">
        <v>186</v>
      </c>
      <c r="H34" s="23">
        <v>0.13</v>
      </c>
      <c r="I34" s="357"/>
    </row>
    <row r="35" spans="1:9" x14ac:dyDescent="0.2">
      <c r="A35" s="37">
        <v>42934</v>
      </c>
      <c r="B35" s="23">
        <v>10.1</v>
      </c>
      <c r="C35" s="24">
        <v>7.8</v>
      </c>
      <c r="D35" s="106">
        <v>524</v>
      </c>
      <c r="E35" s="24">
        <v>25.9</v>
      </c>
      <c r="F35" s="23">
        <v>532</v>
      </c>
      <c r="G35" s="189" t="s">
        <v>186</v>
      </c>
      <c r="H35" s="23">
        <v>0.23</v>
      </c>
      <c r="I35" s="357"/>
    </row>
    <row r="36" spans="1:9" x14ac:dyDescent="0.2">
      <c r="A36" s="37">
        <v>42943</v>
      </c>
      <c r="B36" s="23">
        <v>9.1</v>
      </c>
      <c r="C36" s="24">
        <v>8</v>
      </c>
      <c r="D36" s="106">
        <v>888</v>
      </c>
      <c r="E36" s="24">
        <v>25</v>
      </c>
      <c r="F36" s="23">
        <v>55.1</v>
      </c>
      <c r="G36" s="134" t="s">
        <v>186</v>
      </c>
      <c r="H36" s="23">
        <v>0.4</v>
      </c>
      <c r="I36" s="57">
        <v>4</v>
      </c>
    </row>
    <row r="37" spans="1:9" x14ac:dyDescent="0.2">
      <c r="A37" s="37">
        <v>42948</v>
      </c>
      <c r="B37" s="23">
        <v>8.4</v>
      </c>
      <c r="C37" s="24">
        <v>8.1</v>
      </c>
      <c r="D37" s="106">
        <v>949</v>
      </c>
      <c r="E37" s="24">
        <v>26.2</v>
      </c>
      <c r="F37" s="23">
        <v>42.3</v>
      </c>
      <c r="G37" s="134" t="s">
        <v>186</v>
      </c>
      <c r="H37" s="23">
        <v>0.34</v>
      </c>
      <c r="I37" s="357"/>
    </row>
    <row r="38" spans="1:9" x14ac:dyDescent="0.2">
      <c r="A38" s="37">
        <v>42955</v>
      </c>
      <c r="B38" s="23">
        <v>10.1</v>
      </c>
      <c r="C38" s="24">
        <v>8.1999999999999993</v>
      </c>
      <c r="D38" s="106">
        <v>849</v>
      </c>
      <c r="E38" s="24">
        <v>25.4</v>
      </c>
      <c r="F38" s="23">
        <v>33.799999999999997</v>
      </c>
      <c r="G38" s="134" t="s">
        <v>186</v>
      </c>
      <c r="H38" s="23">
        <v>0.3</v>
      </c>
      <c r="I38" s="357"/>
    </row>
    <row r="39" spans="1:9" x14ac:dyDescent="0.2">
      <c r="A39" s="37">
        <v>42962</v>
      </c>
      <c r="B39" s="23">
        <v>4.2</v>
      </c>
      <c r="C39" s="24">
        <v>8.1999999999999993</v>
      </c>
      <c r="D39" s="106">
        <v>740</v>
      </c>
      <c r="E39" s="24">
        <v>25.1</v>
      </c>
      <c r="F39" s="23">
        <v>31</v>
      </c>
      <c r="G39" s="134" t="s">
        <v>186</v>
      </c>
      <c r="H39" s="23">
        <v>0.31</v>
      </c>
      <c r="I39" s="357"/>
    </row>
    <row r="40" spans="1:9" x14ac:dyDescent="0.2">
      <c r="A40" s="37">
        <v>42971</v>
      </c>
      <c r="B40" s="327"/>
      <c r="C40" s="24">
        <v>7.7</v>
      </c>
      <c r="D40" s="106">
        <v>612</v>
      </c>
      <c r="E40" s="24">
        <v>26.4</v>
      </c>
      <c r="F40" s="327"/>
      <c r="G40" s="134" t="s">
        <v>186</v>
      </c>
      <c r="H40" s="23">
        <v>0.23</v>
      </c>
      <c r="I40" s="57">
        <v>3</v>
      </c>
    </row>
    <row r="41" spans="1:9" x14ac:dyDescent="0.2">
      <c r="A41" s="37">
        <v>42979</v>
      </c>
      <c r="B41" s="23">
        <v>9.6</v>
      </c>
      <c r="C41" s="24">
        <v>7.7</v>
      </c>
      <c r="D41" s="106">
        <v>507</v>
      </c>
      <c r="E41" s="24">
        <v>25.6</v>
      </c>
      <c r="F41" s="23">
        <v>31</v>
      </c>
      <c r="G41" s="134" t="s">
        <v>186</v>
      </c>
      <c r="H41" s="23">
        <v>0.17</v>
      </c>
      <c r="I41" s="357"/>
    </row>
    <row r="42" spans="1:9" x14ac:dyDescent="0.2">
      <c r="A42" s="37">
        <v>42986</v>
      </c>
      <c r="B42" s="23">
        <v>10.4</v>
      </c>
      <c r="C42" s="24">
        <v>8.1999999999999993</v>
      </c>
      <c r="D42" s="106">
        <v>325</v>
      </c>
      <c r="E42" s="24">
        <v>23.1</v>
      </c>
      <c r="F42" s="23">
        <v>22.6</v>
      </c>
      <c r="G42" s="134" t="s">
        <v>186</v>
      </c>
      <c r="H42" s="23">
        <v>0.11</v>
      </c>
      <c r="I42" s="357"/>
    </row>
    <row r="43" spans="1:9" x14ac:dyDescent="0.2">
      <c r="A43" s="37">
        <v>42993</v>
      </c>
      <c r="B43" s="347"/>
      <c r="C43" s="24">
        <v>6.6</v>
      </c>
      <c r="D43" s="106">
        <v>266</v>
      </c>
      <c r="E43" s="24">
        <v>21.5</v>
      </c>
      <c r="F43" s="23">
        <v>19.600000000000001</v>
      </c>
      <c r="G43" s="134" t="s">
        <v>186</v>
      </c>
      <c r="H43" s="23">
        <v>0.14000000000000001</v>
      </c>
      <c r="I43" s="357"/>
    </row>
    <row r="44" spans="1:9" x14ac:dyDescent="0.2">
      <c r="A44" s="156">
        <v>43000</v>
      </c>
      <c r="B44" s="174">
        <v>10.93</v>
      </c>
      <c r="C44" s="175">
        <v>7.09</v>
      </c>
      <c r="D44" s="120">
        <v>220</v>
      </c>
      <c r="E44" s="175">
        <v>17.940000000000001</v>
      </c>
      <c r="F44" s="174">
        <v>18.8</v>
      </c>
      <c r="G44" s="134" t="s">
        <v>186</v>
      </c>
      <c r="H44" s="174">
        <v>7.8E-2</v>
      </c>
      <c r="I44" s="357"/>
    </row>
    <row r="45" spans="1:9" s="52" customFormat="1" x14ac:dyDescent="0.2">
      <c r="A45" s="156">
        <v>43004</v>
      </c>
      <c r="B45" s="356"/>
      <c r="C45" s="365"/>
      <c r="D45" s="366"/>
      <c r="E45" s="356"/>
      <c r="F45" s="356"/>
      <c r="G45" s="363"/>
      <c r="H45" s="356"/>
      <c r="I45" s="357"/>
    </row>
    <row r="46" spans="1:9" s="52" customFormat="1" x14ac:dyDescent="0.2">
      <c r="A46" s="156">
        <v>43014</v>
      </c>
      <c r="B46" s="23">
        <v>8.4</v>
      </c>
      <c r="C46" s="24">
        <v>6.8</v>
      </c>
      <c r="D46" s="106">
        <v>185</v>
      </c>
      <c r="E46" s="24">
        <v>16.2</v>
      </c>
      <c r="F46" s="23">
        <v>18.3</v>
      </c>
      <c r="G46" s="134" t="s">
        <v>186</v>
      </c>
      <c r="H46" s="23">
        <v>7.3999999999999996E-2</v>
      </c>
      <c r="I46" s="357"/>
    </row>
    <row r="47" spans="1:9" s="52" customFormat="1" x14ac:dyDescent="0.2">
      <c r="A47" s="156">
        <v>43021</v>
      </c>
      <c r="B47" s="327"/>
      <c r="C47" s="24">
        <v>7.6</v>
      </c>
      <c r="D47" s="106">
        <v>296</v>
      </c>
      <c r="E47" s="23">
        <v>15.6</v>
      </c>
      <c r="F47" s="23">
        <v>16.100000000000001</v>
      </c>
      <c r="G47" s="305" t="s">
        <v>186</v>
      </c>
      <c r="H47" s="135">
        <v>0.13</v>
      </c>
      <c r="I47" s="357"/>
    </row>
    <row r="48" spans="1:9" x14ac:dyDescent="0.2">
      <c r="A48" s="156">
        <v>43027</v>
      </c>
      <c r="B48" s="304">
        <v>14</v>
      </c>
      <c r="C48" s="23">
        <v>7.8</v>
      </c>
      <c r="D48" s="106">
        <v>188</v>
      </c>
      <c r="E48" s="23">
        <v>16.899999999999999</v>
      </c>
      <c r="F48" s="23">
        <v>25</v>
      </c>
      <c r="G48" s="305" t="s">
        <v>186</v>
      </c>
      <c r="H48" s="135">
        <v>9.6000000000000002E-2</v>
      </c>
      <c r="I48" s="357"/>
    </row>
    <row r="49" spans="1:9" x14ac:dyDescent="0.2">
      <c r="A49" s="156">
        <v>43035</v>
      </c>
      <c r="B49" s="304">
        <v>6.9</v>
      </c>
      <c r="C49" s="23">
        <v>7.4</v>
      </c>
      <c r="D49" s="106">
        <v>265</v>
      </c>
      <c r="E49" s="23">
        <v>16.8</v>
      </c>
      <c r="F49" s="23">
        <v>16.5</v>
      </c>
      <c r="G49" s="305" t="s">
        <v>186</v>
      </c>
      <c r="H49" s="135">
        <v>0.13</v>
      </c>
      <c r="I49" s="357"/>
    </row>
    <row r="50" spans="1:9" x14ac:dyDescent="0.2">
      <c r="A50" s="156">
        <v>43039</v>
      </c>
      <c r="B50" s="247">
        <v>12</v>
      </c>
      <c r="C50" s="221">
        <v>7.6</v>
      </c>
      <c r="D50" s="108">
        <v>524</v>
      </c>
      <c r="E50" s="221">
        <v>16.600000000000001</v>
      </c>
      <c r="F50" s="221">
        <v>43.6</v>
      </c>
      <c r="G50" s="305" t="s">
        <v>186</v>
      </c>
      <c r="H50" s="203">
        <v>0.26</v>
      </c>
      <c r="I50" s="223">
        <v>3</v>
      </c>
    </row>
    <row r="51" spans="1:9" x14ac:dyDescent="0.2">
      <c r="A51" s="37">
        <v>43046</v>
      </c>
      <c r="B51" s="304">
        <v>15.3</v>
      </c>
      <c r="C51" s="23">
        <v>8</v>
      </c>
      <c r="D51" s="106">
        <v>664</v>
      </c>
      <c r="E51" s="23">
        <v>15.1</v>
      </c>
      <c r="F51" s="23">
        <v>111</v>
      </c>
      <c r="G51" s="305" t="s">
        <v>186</v>
      </c>
      <c r="H51" s="135">
        <v>0.32</v>
      </c>
      <c r="I51" s="357"/>
    </row>
    <row r="52" spans="1:9" x14ac:dyDescent="0.2">
      <c r="A52" s="156">
        <v>43056</v>
      </c>
      <c r="B52" s="304">
        <v>10.7</v>
      </c>
      <c r="C52" s="23">
        <v>7.1</v>
      </c>
      <c r="D52" s="106">
        <v>711</v>
      </c>
      <c r="E52" s="23">
        <v>16.100000000000001</v>
      </c>
      <c r="F52" s="23">
        <v>22.6</v>
      </c>
      <c r="G52" s="305" t="s">
        <v>186</v>
      </c>
      <c r="H52" s="135">
        <v>0.35</v>
      </c>
      <c r="I52" s="357"/>
    </row>
    <row r="53" spans="1:9" x14ac:dyDescent="0.2">
      <c r="A53" s="156">
        <v>43061</v>
      </c>
      <c r="B53" s="304">
        <v>12.3</v>
      </c>
      <c r="C53" s="23">
        <v>7.1</v>
      </c>
      <c r="D53" s="106">
        <v>725</v>
      </c>
      <c r="E53" s="23">
        <v>14.2</v>
      </c>
      <c r="F53" s="23">
        <v>23.4</v>
      </c>
      <c r="G53" s="305" t="s">
        <v>186</v>
      </c>
      <c r="H53" s="135">
        <v>0.41</v>
      </c>
      <c r="I53" s="357"/>
    </row>
    <row r="54" spans="1:9" x14ac:dyDescent="0.2">
      <c r="A54" s="240">
        <f>+A53+7</f>
        <v>43068</v>
      </c>
      <c r="B54" s="335"/>
      <c r="C54" s="23">
        <v>8</v>
      </c>
      <c r="D54" s="106">
        <v>812</v>
      </c>
      <c r="E54" s="23">
        <v>13.1</v>
      </c>
      <c r="F54" s="23">
        <v>23.7</v>
      </c>
      <c r="G54" s="305" t="s">
        <v>186</v>
      </c>
      <c r="H54" s="135">
        <v>0.42</v>
      </c>
      <c r="I54" s="57">
        <v>4</v>
      </c>
    </row>
    <row r="55" spans="1:9" s="52" customFormat="1" x14ac:dyDescent="0.2">
      <c r="A55" s="240">
        <v>43076</v>
      </c>
      <c r="B55" s="23">
        <v>13.9</v>
      </c>
      <c r="C55" s="24">
        <v>7.3</v>
      </c>
      <c r="D55" s="106">
        <v>907</v>
      </c>
      <c r="E55" s="24">
        <v>9.8000000000000007</v>
      </c>
      <c r="F55" s="23">
        <v>14.9</v>
      </c>
      <c r="G55" s="134" t="s">
        <v>186</v>
      </c>
      <c r="H55" s="23">
        <v>0.47</v>
      </c>
      <c r="I55" s="357"/>
    </row>
    <row r="56" spans="1:9" s="52" customFormat="1" x14ac:dyDescent="0.2">
      <c r="A56" s="240">
        <v>43084</v>
      </c>
      <c r="B56" s="356"/>
      <c r="C56" s="365"/>
      <c r="D56" s="366"/>
      <c r="E56" s="356"/>
      <c r="F56" s="356"/>
      <c r="G56" s="363"/>
      <c r="H56" s="356"/>
      <c r="I56" s="357"/>
    </row>
    <row r="57" spans="1:9" s="52" customFormat="1" x14ac:dyDescent="0.2">
      <c r="A57" s="240">
        <v>43090</v>
      </c>
      <c r="B57" s="23">
        <v>13.12</v>
      </c>
      <c r="C57" s="24">
        <v>7.69</v>
      </c>
      <c r="D57" s="106">
        <v>1024</v>
      </c>
      <c r="E57" s="24">
        <v>9.08</v>
      </c>
      <c r="F57" s="23">
        <v>14.8</v>
      </c>
      <c r="G57" s="134" t="s">
        <v>186</v>
      </c>
      <c r="H57" s="23">
        <v>0.55000000000000004</v>
      </c>
      <c r="I57" s="357"/>
    </row>
    <row r="58" spans="1:9" s="52" customFormat="1" x14ac:dyDescent="0.2">
      <c r="A58" s="376">
        <v>43096</v>
      </c>
      <c r="B58" s="30">
        <v>10.34</v>
      </c>
      <c r="C58" s="64">
        <v>7.37</v>
      </c>
      <c r="D58" s="109">
        <v>1153</v>
      </c>
      <c r="E58" s="64">
        <v>9.77</v>
      </c>
      <c r="F58" s="30">
        <v>15.9</v>
      </c>
      <c r="G58" s="195" t="s">
        <v>186</v>
      </c>
      <c r="H58" s="30">
        <v>0.54</v>
      </c>
      <c r="I58" s="164">
        <v>5</v>
      </c>
    </row>
    <row r="59" spans="1:9" ht="15" x14ac:dyDescent="0.25">
      <c r="A59" s="6" t="s">
        <v>64</v>
      </c>
    </row>
    <row r="62" spans="1:9" ht="15" x14ac:dyDescent="0.25">
      <c r="A62" s="558" t="s">
        <v>91</v>
      </c>
      <c r="B62" s="559"/>
      <c r="C62" s="570"/>
      <c r="D62" s="342"/>
      <c r="E62" s="342"/>
      <c r="F62" s="342"/>
    </row>
    <row r="63" spans="1:9" ht="60" customHeight="1" x14ac:dyDescent="0.2">
      <c r="A63" s="14" t="s">
        <v>49</v>
      </c>
      <c r="B63" s="14" t="s">
        <v>92</v>
      </c>
      <c r="C63" s="14" t="s">
        <v>93</v>
      </c>
      <c r="D63" s="344"/>
      <c r="E63" s="12"/>
      <c r="F63" s="12"/>
    </row>
    <row r="64" spans="1:9" ht="15" x14ac:dyDescent="0.2">
      <c r="A64" s="15" t="s">
        <v>54</v>
      </c>
      <c r="B64" s="15" t="s">
        <v>81</v>
      </c>
      <c r="C64" s="15" t="s">
        <v>81</v>
      </c>
      <c r="D64" s="346"/>
      <c r="E64" s="13"/>
      <c r="F64" s="13"/>
    </row>
    <row r="65" spans="1:9" ht="15" x14ac:dyDescent="0.2">
      <c r="A65" s="15" t="s">
        <v>57</v>
      </c>
      <c r="B65" s="15" t="s">
        <v>61</v>
      </c>
      <c r="C65" s="15" t="s">
        <v>61</v>
      </c>
      <c r="D65" s="346"/>
      <c r="E65" s="13"/>
      <c r="F65" s="13"/>
    </row>
    <row r="66" spans="1:9" x14ac:dyDescent="0.2">
      <c r="A66" s="36">
        <v>42761</v>
      </c>
      <c r="B66" s="48">
        <v>0.65</v>
      </c>
      <c r="C66" s="34">
        <v>0.2</v>
      </c>
      <c r="D66" s="377"/>
      <c r="E66" s="25"/>
      <c r="F66" s="25"/>
    </row>
    <row r="67" spans="1:9" x14ac:dyDescent="0.2">
      <c r="A67" s="156">
        <v>42824</v>
      </c>
      <c r="B67" s="45">
        <v>0.19</v>
      </c>
      <c r="C67" s="25">
        <v>8.2000000000000003E-2</v>
      </c>
      <c r="D67" s="319"/>
      <c r="E67" s="25"/>
      <c r="F67" s="25"/>
    </row>
    <row r="68" spans="1:9" x14ac:dyDescent="0.2">
      <c r="A68" s="156">
        <v>42851</v>
      </c>
      <c r="B68" s="44"/>
      <c r="C68" s="25">
        <v>5.5E-2</v>
      </c>
      <c r="D68" s="319"/>
      <c r="E68" s="25"/>
      <c r="F68" s="25"/>
    </row>
    <row r="69" spans="1:9" x14ac:dyDescent="0.2">
      <c r="A69" s="156">
        <v>42880</v>
      </c>
      <c r="B69" s="45" t="s">
        <v>475</v>
      </c>
      <c r="C69" s="25">
        <v>9.2999999999999999E-2</v>
      </c>
      <c r="D69" s="319"/>
      <c r="E69" s="25"/>
      <c r="F69" s="25"/>
    </row>
    <row r="70" spans="1:9" x14ac:dyDescent="0.2">
      <c r="A70" s="156">
        <v>42913</v>
      </c>
      <c r="B70" s="45">
        <v>0.13</v>
      </c>
      <c r="C70" s="25">
        <v>0.11</v>
      </c>
      <c r="D70" s="319"/>
      <c r="E70" s="25"/>
      <c r="F70" s="25"/>
    </row>
    <row r="71" spans="1:9" x14ac:dyDescent="0.2">
      <c r="A71" s="239">
        <v>42943</v>
      </c>
      <c r="B71" s="23">
        <v>2.2000000000000002</v>
      </c>
      <c r="C71" s="25" t="s">
        <v>482</v>
      </c>
      <c r="D71" s="319"/>
      <c r="E71" s="25"/>
      <c r="F71" s="25"/>
    </row>
    <row r="72" spans="1:9" x14ac:dyDescent="0.2">
      <c r="A72" s="156">
        <v>42971</v>
      </c>
      <c r="B72" s="23">
        <v>2.5</v>
      </c>
      <c r="C72" s="25">
        <v>5.6000000000000001E-2</v>
      </c>
      <c r="D72" s="319"/>
      <c r="E72" s="25"/>
      <c r="F72" s="25"/>
    </row>
    <row r="73" spans="1:9" x14ac:dyDescent="0.2">
      <c r="A73" s="156">
        <v>43039</v>
      </c>
      <c r="B73" s="23">
        <v>1.6</v>
      </c>
      <c r="C73" s="25">
        <v>9.4E-2</v>
      </c>
      <c r="D73" s="319"/>
      <c r="E73" s="25"/>
      <c r="F73" s="25"/>
    </row>
    <row r="74" spans="1:9" x14ac:dyDescent="0.2">
      <c r="A74" s="156">
        <v>43068</v>
      </c>
      <c r="B74" s="23">
        <v>1.8</v>
      </c>
      <c r="C74" s="25">
        <v>0.16</v>
      </c>
      <c r="D74" s="319"/>
      <c r="E74" s="25"/>
      <c r="F74" s="25"/>
    </row>
    <row r="75" spans="1:9" x14ac:dyDescent="0.2">
      <c r="A75" s="354">
        <v>43096</v>
      </c>
      <c r="B75" s="165" t="s">
        <v>814</v>
      </c>
      <c r="C75" s="272">
        <v>0.1</v>
      </c>
      <c r="D75" s="314"/>
      <c r="E75" s="157"/>
      <c r="F75" s="157"/>
    </row>
    <row r="76" spans="1:9" ht="15" x14ac:dyDescent="0.25">
      <c r="A76" s="6" t="s">
        <v>64</v>
      </c>
      <c r="B76" s="6"/>
    </row>
    <row r="80" spans="1:9" hidden="1" x14ac:dyDescent="0.2">
      <c r="A80" s="233" t="s">
        <v>432</v>
      </c>
      <c r="B80" s="1"/>
      <c r="C80" s="1"/>
      <c r="D80" s="111"/>
      <c r="E80" s="1"/>
      <c r="F80" s="1"/>
      <c r="G80" s="170"/>
      <c r="H80" s="201"/>
      <c r="I80" s="1"/>
    </row>
    <row r="81" spans="1:9" ht="45" hidden="1" x14ac:dyDescent="0.2">
      <c r="A81" s="236"/>
      <c r="B81" s="226" t="s">
        <v>92</v>
      </c>
      <c r="C81" s="226" t="s">
        <v>93</v>
      </c>
      <c r="D81" s="103" t="s">
        <v>94</v>
      </c>
      <c r="E81" s="226" t="s">
        <v>95</v>
      </c>
      <c r="F81" s="226" t="s">
        <v>96</v>
      </c>
      <c r="G81" s="227" t="s">
        <v>71</v>
      </c>
      <c r="H81" s="264" t="s">
        <v>84</v>
      </c>
      <c r="I81" s="226" t="s">
        <v>85</v>
      </c>
    </row>
    <row r="82" spans="1:9" hidden="1" x14ac:dyDescent="0.2">
      <c r="A82" s="228">
        <v>41548</v>
      </c>
      <c r="B82" s="77"/>
      <c r="C82" s="77"/>
      <c r="D82" s="77"/>
      <c r="E82" s="77"/>
      <c r="F82" s="77"/>
      <c r="G82" s="77">
        <v>0.5</v>
      </c>
      <c r="H82" s="100">
        <v>0.4</v>
      </c>
      <c r="I82" s="77"/>
    </row>
    <row r="83" spans="1:9" hidden="1" x14ac:dyDescent="0.2">
      <c r="A83" s="228">
        <v>41579</v>
      </c>
      <c r="B83" s="77"/>
      <c r="C83" s="77"/>
      <c r="D83" s="77"/>
      <c r="E83" s="77"/>
      <c r="F83" s="77"/>
      <c r="G83" s="77">
        <v>0.5</v>
      </c>
      <c r="H83" s="100">
        <v>0.7</v>
      </c>
      <c r="I83" s="77"/>
    </row>
    <row r="84" spans="1:9" hidden="1" x14ac:dyDescent="0.2">
      <c r="A84" s="228">
        <v>41609</v>
      </c>
      <c r="B84" s="77"/>
      <c r="C84" s="77"/>
      <c r="D84" s="77"/>
      <c r="E84" s="77"/>
      <c r="F84" s="77"/>
      <c r="G84" s="77">
        <v>0.5</v>
      </c>
      <c r="H84" s="100">
        <v>0.6</v>
      </c>
      <c r="I84" s="77"/>
    </row>
    <row r="85" spans="1:9" hidden="1" x14ac:dyDescent="0.2">
      <c r="A85" s="228">
        <v>41640</v>
      </c>
      <c r="B85" s="77"/>
      <c r="C85" s="77"/>
      <c r="D85" s="77"/>
      <c r="E85" s="77"/>
      <c r="F85" s="77"/>
      <c r="G85" s="77">
        <v>0.7</v>
      </c>
      <c r="H85" s="100">
        <v>1.1000000000000001</v>
      </c>
      <c r="I85" s="77"/>
    </row>
    <row r="86" spans="1:9" hidden="1" x14ac:dyDescent="0.2">
      <c r="A86" s="228">
        <v>41671</v>
      </c>
      <c r="B86" s="77"/>
      <c r="C86" s="77"/>
      <c r="D86" s="77"/>
      <c r="E86" s="77"/>
      <c r="F86" s="77"/>
      <c r="G86" s="77">
        <v>1.3</v>
      </c>
      <c r="H86" s="100">
        <v>1.4</v>
      </c>
      <c r="I86" s="77"/>
    </row>
    <row r="87" spans="1:9" hidden="1" x14ac:dyDescent="0.2">
      <c r="A87" s="228">
        <v>41699</v>
      </c>
      <c r="B87" s="77"/>
      <c r="C87" s="77"/>
      <c r="D87" s="77"/>
      <c r="E87" s="77"/>
      <c r="F87" s="77"/>
      <c r="G87" s="77">
        <v>1.1000000000000001</v>
      </c>
      <c r="H87" s="100">
        <v>1.6</v>
      </c>
      <c r="I87" s="77">
        <v>8.8000000000000007</v>
      </c>
    </row>
    <row r="88" spans="1:9" hidden="1" x14ac:dyDescent="0.2">
      <c r="A88" s="228">
        <v>41730</v>
      </c>
      <c r="B88" s="77"/>
      <c r="C88" s="77"/>
      <c r="D88" s="77"/>
      <c r="E88" s="77"/>
      <c r="F88" s="77"/>
      <c r="G88" s="77">
        <v>0.5</v>
      </c>
      <c r="H88" s="100">
        <v>1.1000000000000001</v>
      </c>
      <c r="I88" s="77">
        <v>5.9</v>
      </c>
    </row>
    <row r="89" spans="1:9" hidden="1" x14ac:dyDescent="0.2">
      <c r="A89" s="228">
        <v>41760</v>
      </c>
      <c r="B89" s="77">
        <v>1.6</v>
      </c>
      <c r="C89" s="77" t="s">
        <v>184</v>
      </c>
      <c r="D89" s="77">
        <v>1</v>
      </c>
      <c r="E89" s="77">
        <v>0.18</v>
      </c>
      <c r="F89" s="77">
        <v>0.02</v>
      </c>
      <c r="G89" s="77">
        <v>1.1000000000000001</v>
      </c>
      <c r="H89" s="100">
        <v>1.1000000000000001</v>
      </c>
      <c r="I89" s="77">
        <v>7.5</v>
      </c>
    </row>
    <row r="90" spans="1:9" hidden="1" x14ac:dyDescent="0.2">
      <c r="A90" s="228">
        <v>41791</v>
      </c>
      <c r="B90" s="77">
        <v>3.4</v>
      </c>
      <c r="C90" s="77" t="s">
        <v>449</v>
      </c>
      <c r="D90" s="77">
        <v>2</v>
      </c>
      <c r="E90" s="77">
        <v>0.27</v>
      </c>
      <c r="F90" s="77" t="s">
        <v>441</v>
      </c>
      <c r="G90" s="77">
        <v>0.7</v>
      </c>
      <c r="H90" s="100">
        <v>1</v>
      </c>
      <c r="I90" s="77">
        <v>7.9</v>
      </c>
    </row>
    <row r="91" spans="1:9" hidden="1" x14ac:dyDescent="0.2">
      <c r="A91" s="228">
        <v>41821</v>
      </c>
      <c r="B91" s="77">
        <v>2.5</v>
      </c>
      <c r="C91" s="77">
        <v>0.27</v>
      </c>
      <c r="D91" s="77">
        <v>1</v>
      </c>
      <c r="E91" s="77">
        <v>0.28999999999999998</v>
      </c>
      <c r="F91" s="77">
        <v>0.11</v>
      </c>
      <c r="G91" s="77">
        <v>0.7</v>
      </c>
      <c r="H91" s="100">
        <v>0.9</v>
      </c>
      <c r="I91" s="77">
        <v>6.2</v>
      </c>
    </row>
    <row r="92" spans="1:9" hidden="1" x14ac:dyDescent="0.2">
      <c r="A92" s="228">
        <v>41852</v>
      </c>
      <c r="B92" s="77"/>
      <c r="C92" s="77"/>
      <c r="D92" s="77"/>
      <c r="E92" s="77"/>
      <c r="F92" s="77"/>
      <c r="G92" s="77">
        <v>0.5</v>
      </c>
      <c r="H92" s="100">
        <v>0.9</v>
      </c>
      <c r="I92" s="77"/>
    </row>
    <row r="93" spans="1:9" hidden="1" x14ac:dyDescent="0.2">
      <c r="A93" s="228">
        <v>41883</v>
      </c>
      <c r="B93" s="77">
        <v>6.5</v>
      </c>
      <c r="C93" s="77">
        <v>0.1</v>
      </c>
      <c r="D93" s="77">
        <v>1</v>
      </c>
      <c r="E93" s="77">
        <v>0.28999999999999998</v>
      </c>
      <c r="F93" s="77">
        <v>0.2</v>
      </c>
      <c r="G93" s="77">
        <v>0.4</v>
      </c>
      <c r="H93" s="100">
        <v>0.5</v>
      </c>
      <c r="I93" s="77">
        <v>5.6</v>
      </c>
    </row>
    <row r="94" spans="1:9" hidden="1" x14ac:dyDescent="0.2">
      <c r="A94" s="52"/>
      <c r="B94" s="52"/>
      <c r="C94" s="52"/>
      <c r="E94" s="52"/>
      <c r="F94" s="52"/>
      <c r="G94" s="101"/>
      <c r="I94" s="52"/>
    </row>
    <row r="95" spans="1:9" hidden="1" x14ac:dyDescent="0.2">
      <c r="A95" s="36">
        <v>42370</v>
      </c>
      <c r="B95" s="48"/>
      <c r="C95" s="34"/>
    </row>
    <row r="96" spans="1:9" hidden="1" x14ac:dyDescent="0.2">
      <c r="A96" s="37">
        <v>42417</v>
      </c>
      <c r="B96" s="45">
        <v>0.48</v>
      </c>
      <c r="C96" s="25">
        <v>0.13</v>
      </c>
    </row>
    <row r="97" spans="1:3" hidden="1" x14ac:dyDescent="0.2">
      <c r="A97" s="37">
        <v>42446</v>
      </c>
      <c r="B97" s="45">
        <v>0.56999999999999995</v>
      </c>
      <c r="C97" s="25">
        <v>0.2</v>
      </c>
    </row>
    <row r="98" spans="1:3" hidden="1" x14ac:dyDescent="0.2">
      <c r="A98" s="37">
        <v>42481</v>
      </c>
      <c r="B98" s="45" t="s">
        <v>198</v>
      </c>
      <c r="C98" s="25">
        <v>0.14299999999999999</v>
      </c>
    </row>
    <row r="99" spans="1:3" hidden="1" x14ac:dyDescent="0.2">
      <c r="A99" s="37">
        <v>42516</v>
      </c>
      <c r="B99" s="45">
        <v>0.4</v>
      </c>
      <c r="C99" s="25"/>
    </row>
    <row r="100" spans="1:3" hidden="1" x14ac:dyDescent="0.2">
      <c r="A100" s="37">
        <v>42549</v>
      </c>
      <c r="B100" s="45">
        <v>0.46</v>
      </c>
      <c r="C100" s="25">
        <v>9.0999999999999998E-2</v>
      </c>
    </row>
    <row r="101" spans="1:3" hidden="1" x14ac:dyDescent="0.2">
      <c r="A101" s="37">
        <v>42571</v>
      </c>
      <c r="B101" s="45">
        <v>2</v>
      </c>
      <c r="C101" s="25">
        <v>0.14000000000000001</v>
      </c>
    </row>
    <row r="102" spans="1:3" hidden="1" x14ac:dyDescent="0.2">
      <c r="A102" s="202">
        <v>42583</v>
      </c>
      <c r="B102" s="45"/>
      <c r="C102" s="25"/>
    </row>
    <row r="103" spans="1:3" hidden="1" x14ac:dyDescent="0.2">
      <c r="A103" s="37">
        <v>42640</v>
      </c>
      <c r="B103" s="45" t="s">
        <v>204</v>
      </c>
      <c r="C103" s="25">
        <v>0.1</v>
      </c>
    </row>
    <row r="104" spans="1:3" hidden="1" x14ac:dyDescent="0.2">
      <c r="A104" s="37">
        <v>42667</v>
      </c>
      <c r="B104" s="45">
        <v>1.1000000000000001</v>
      </c>
      <c r="C104" s="25">
        <v>8.8999999999999996E-2</v>
      </c>
    </row>
    <row r="105" spans="1:3" hidden="1" x14ac:dyDescent="0.2">
      <c r="A105" s="37">
        <v>42696</v>
      </c>
      <c r="B105" s="45">
        <v>1.9</v>
      </c>
      <c r="C105" s="25">
        <v>0.15</v>
      </c>
    </row>
    <row r="106" spans="1:3" hidden="1" x14ac:dyDescent="0.2">
      <c r="A106" s="37">
        <v>42705</v>
      </c>
      <c r="B106" s="158"/>
      <c r="C106" s="157"/>
    </row>
  </sheetData>
  <sortState ref="A10:A26">
    <sortCondition ref="A10"/>
  </sortState>
  <mergeCells count="6">
    <mergeCell ref="B3:F3"/>
    <mergeCell ref="G3:G4"/>
    <mergeCell ref="H3:H4"/>
    <mergeCell ref="I3:I4"/>
    <mergeCell ref="A62:C62"/>
    <mergeCell ref="A3:A4"/>
  </mergeCells>
  <pageMargins left="0.7" right="0.7" top="0.75" bottom="0.75" header="0.3" footer="0.3"/>
  <pageSetup scale="54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4">
    <pageSetUpPr fitToPage="1"/>
  </sheetPr>
  <dimension ref="A3:G68"/>
  <sheetViews>
    <sheetView topLeftCell="A37" zoomScaleNormal="100" workbookViewId="0">
      <selection activeCell="G23" sqref="G23"/>
    </sheetView>
  </sheetViews>
  <sheetFormatPr defaultRowHeight="15" x14ac:dyDescent="0.25"/>
  <cols>
    <col min="1" max="1" width="22.7109375" customWidth="1"/>
    <col min="2" max="4" width="17.28515625" bestFit="1" customWidth="1"/>
    <col min="5" max="5" width="17.28515625" customWidth="1"/>
    <col min="6" max="6" width="17.28515625" bestFit="1" customWidth="1"/>
    <col min="7" max="7" width="14.28515625" customWidth="1"/>
  </cols>
  <sheetData>
    <row r="3" spans="1:7" x14ac:dyDescent="0.25">
      <c r="A3" s="384" t="s">
        <v>830</v>
      </c>
      <c r="B3" s="163"/>
      <c r="C3" s="163"/>
      <c r="D3" s="163"/>
      <c r="E3" s="163"/>
      <c r="F3" s="52"/>
    </row>
    <row r="4" spans="1:7" x14ac:dyDescent="0.25">
      <c r="A4" s="6"/>
      <c r="B4" s="52"/>
      <c r="C4" s="52"/>
      <c r="D4" s="52"/>
      <c r="E4" s="52"/>
      <c r="F4" s="52"/>
    </row>
    <row r="5" spans="1:7" ht="30" x14ac:dyDescent="0.25">
      <c r="A5" s="78" t="s">
        <v>119</v>
      </c>
      <c r="B5" s="78" t="s">
        <v>190</v>
      </c>
      <c r="C5" s="78" t="s">
        <v>121</v>
      </c>
      <c r="D5" s="78" t="s">
        <v>122</v>
      </c>
      <c r="E5" s="78" t="s">
        <v>192</v>
      </c>
      <c r="F5" s="78" t="s">
        <v>191</v>
      </c>
    </row>
    <row r="6" spans="1:7" x14ac:dyDescent="0.25">
      <c r="A6" s="15" t="s">
        <v>54</v>
      </c>
      <c r="B6" s="15" t="s">
        <v>55</v>
      </c>
      <c r="C6" s="15" t="s">
        <v>55</v>
      </c>
      <c r="D6" s="15" t="s">
        <v>55</v>
      </c>
      <c r="E6" s="15" t="s">
        <v>55</v>
      </c>
      <c r="F6" s="15" t="s">
        <v>55</v>
      </c>
    </row>
    <row r="7" spans="1:7" x14ac:dyDescent="0.25">
      <c r="A7" s="15" t="s">
        <v>57</v>
      </c>
      <c r="B7" s="19" t="s">
        <v>124</v>
      </c>
      <c r="C7" s="19" t="s">
        <v>124</v>
      </c>
      <c r="D7" s="19" t="s">
        <v>124</v>
      </c>
      <c r="E7" s="19" t="s">
        <v>124</v>
      </c>
      <c r="F7" s="84" t="s">
        <v>124</v>
      </c>
    </row>
    <row r="8" spans="1:7" s="142" customFormat="1" x14ac:dyDescent="0.25">
      <c r="A8" s="428">
        <v>42753</v>
      </c>
      <c r="B8" s="431" t="s">
        <v>818</v>
      </c>
      <c r="C8" s="434">
        <v>1</v>
      </c>
      <c r="D8" s="431" t="s">
        <v>818</v>
      </c>
      <c r="E8" s="431" t="s">
        <v>818</v>
      </c>
      <c r="F8" s="309">
        <v>1</v>
      </c>
    </row>
    <row r="9" spans="1:7" s="142" customFormat="1" x14ac:dyDescent="0.25">
      <c r="A9" s="429">
        <v>42783</v>
      </c>
      <c r="B9" s="432" t="s">
        <v>818</v>
      </c>
      <c r="C9" s="435">
        <v>0.97499999999999998</v>
      </c>
      <c r="D9" s="432" t="s">
        <v>818</v>
      </c>
      <c r="E9" s="432" t="s">
        <v>818</v>
      </c>
      <c r="F9" s="310">
        <v>1</v>
      </c>
      <c r="G9" s="386"/>
    </row>
    <row r="10" spans="1:7" s="142" customFormat="1" x14ac:dyDescent="0.25">
      <c r="A10" s="429">
        <v>42810</v>
      </c>
      <c r="B10" s="432">
        <v>0.97499999999999998</v>
      </c>
      <c r="C10" s="435">
        <v>1</v>
      </c>
      <c r="D10" s="432">
        <v>1</v>
      </c>
      <c r="E10" s="432" t="s">
        <v>818</v>
      </c>
      <c r="F10" s="310">
        <v>0.97499999999999998</v>
      </c>
      <c r="G10" s="386"/>
    </row>
    <row r="11" spans="1:7" s="142" customFormat="1" x14ac:dyDescent="0.25">
      <c r="A11" s="429">
        <v>42831</v>
      </c>
      <c r="B11" s="432" t="s">
        <v>818</v>
      </c>
      <c r="C11" s="435">
        <v>0.97499999999999998</v>
      </c>
      <c r="D11" s="432" t="s">
        <v>818</v>
      </c>
      <c r="E11" s="432" t="s">
        <v>818</v>
      </c>
      <c r="F11" s="310">
        <v>1</v>
      </c>
      <c r="G11" s="386"/>
    </row>
    <row r="12" spans="1:7" s="142" customFormat="1" x14ac:dyDescent="0.25">
      <c r="A12" s="429">
        <v>42880</v>
      </c>
      <c r="B12" s="432" t="s">
        <v>818</v>
      </c>
      <c r="C12" s="435">
        <v>0.97499999999999998</v>
      </c>
      <c r="D12" s="432" t="s">
        <v>818</v>
      </c>
      <c r="E12" s="432" t="s">
        <v>818</v>
      </c>
      <c r="F12" s="310">
        <v>1</v>
      </c>
      <c r="G12" s="386"/>
    </row>
    <row r="13" spans="1:7" s="142" customFormat="1" x14ac:dyDescent="0.25">
      <c r="A13" s="429">
        <v>42915</v>
      </c>
      <c r="B13" s="432">
        <v>1</v>
      </c>
      <c r="C13" s="435">
        <v>1</v>
      </c>
      <c r="D13" s="432">
        <v>1</v>
      </c>
      <c r="E13" s="432">
        <v>1</v>
      </c>
      <c r="F13" s="310">
        <v>1</v>
      </c>
      <c r="G13" s="386"/>
    </row>
    <row r="14" spans="1:7" s="142" customFormat="1" x14ac:dyDescent="0.25">
      <c r="A14" s="429">
        <v>42943</v>
      </c>
      <c r="B14" s="432" t="s">
        <v>818</v>
      </c>
      <c r="C14" s="435">
        <v>1</v>
      </c>
      <c r="D14" s="432" t="s">
        <v>818</v>
      </c>
      <c r="E14" s="432" t="s">
        <v>818</v>
      </c>
      <c r="F14" s="310">
        <v>1</v>
      </c>
      <c r="G14" s="386"/>
    </row>
    <row r="15" spans="1:7" s="142" customFormat="1" x14ac:dyDescent="0.25">
      <c r="A15" s="429">
        <v>42964</v>
      </c>
      <c r="B15" s="432" t="s">
        <v>818</v>
      </c>
      <c r="C15" s="435">
        <v>1</v>
      </c>
      <c r="D15" s="432" t="s">
        <v>818</v>
      </c>
      <c r="E15" s="432" t="s">
        <v>818</v>
      </c>
      <c r="F15" s="310">
        <v>1</v>
      </c>
      <c r="G15" s="386"/>
    </row>
    <row r="16" spans="1:7" s="142" customFormat="1" x14ac:dyDescent="0.25">
      <c r="A16" s="429">
        <v>42997</v>
      </c>
      <c r="B16" s="432">
        <v>1</v>
      </c>
      <c r="C16" s="432">
        <v>1</v>
      </c>
      <c r="D16" s="432">
        <v>0.97499999999999998</v>
      </c>
      <c r="E16" s="432">
        <v>1</v>
      </c>
      <c r="F16" s="310">
        <v>1</v>
      </c>
      <c r="G16" s="386"/>
    </row>
    <row r="17" spans="1:7" s="142" customFormat="1" x14ac:dyDescent="0.25">
      <c r="A17" s="429">
        <v>43018</v>
      </c>
      <c r="B17" s="432" t="s">
        <v>818</v>
      </c>
      <c r="C17" s="432">
        <v>1</v>
      </c>
      <c r="D17" s="432" t="s">
        <v>818</v>
      </c>
      <c r="E17" s="432" t="s">
        <v>818</v>
      </c>
      <c r="F17" s="310">
        <v>1</v>
      </c>
      <c r="G17" s="386"/>
    </row>
    <row r="18" spans="1:7" s="142" customFormat="1" x14ac:dyDescent="0.25">
      <c r="A18" s="429">
        <v>43054</v>
      </c>
      <c r="B18" s="432">
        <v>1</v>
      </c>
      <c r="C18" s="432">
        <v>1</v>
      </c>
      <c r="D18" s="432">
        <v>1</v>
      </c>
      <c r="E18" s="432">
        <v>1</v>
      </c>
      <c r="F18" s="310">
        <v>1</v>
      </c>
      <c r="G18" s="386"/>
    </row>
    <row r="19" spans="1:7" s="142" customFormat="1" x14ac:dyDescent="0.25">
      <c r="A19" s="430">
        <v>43080</v>
      </c>
      <c r="B19" s="433" t="s">
        <v>818</v>
      </c>
      <c r="C19" s="433">
        <v>1</v>
      </c>
      <c r="D19" s="433" t="s">
        <v>818</v>
      </c>
      <c r="E19" s="433" t="s">
        <v>818</v>
      </c>
      <c r="F19" s="311" t="s">
        <v>818</v>
      </c>
      <c r="G19" s="387"/>
    </row>
    <row r="20" spans="1:7" x14ac:dyDescent="0.25">
      <c r="A20" s="8"/>
      <c r="B20" s="83"/>
      <c r="C20" s="83"/>
      <c r="D20" s="83"/>
      <c r="E20" s="83"/>
      <c r="F20" s="83"/>
    </row>
    <row r="22" spans="1:7" x14ac:dyDescent="0.25">
      <c r="A22" s="384" t="s">
        <v>831</v>
      </c>
      <c r="B22" s="142"/>
      <c r="C22" s="142"/>
      <c r="D22" s="142"/>
    </row>
    <row r="24" spans="1:7" ht="30" x14ac:dyDescent="0.25">
      <c r="A24" s="78" t="s">
        <v>119</v>
      </c>
      <c r="B24" s="78" t="s">
        <v>190</v>
      </c>
      <c r="C24" s="78" t="s">
        <v>121</v>
      </c>
      <c r="D24" s="78" t="s">
        <v>122</v>
      </c>
      <c r="E24" s="78" t="s">
        <v>192</v>
      </c>
      <c r="F24" s="78" t="s">
        <v>191</v>
      </c>
    </row>
    <row r="25" spans="1:7" x14ac:dyDescent="0.25">
      <c r="A25" s="15" t="s">
        <v>54</v>
      </c>
      <c r="B25" s="15" t="s">
        <v>55</v>
      </c>
      <c r="C25" s="15" t="s">
        <v>55</v>
      </c>
      <c r="D25" s="15" t="s">
        <v>55</v>
      </c>
      <c r="E25" s="15" t="s">
        <v>55</v>
      </c>
      <c r="F25" s="15" t="s">
        <v>55</v>
      </c>
    </row>
    <row r="26" spans="1:7" x14ac:dyDescent="0.25">
      <c r="A26" s="15" t="s">
        <v>57</v>
      </c>
      <c r="B26" s="19" t="s">
        <v>124</v>
      </c>
      <c r="C26" s="19" t="s">
        <v>124</v>
      </c>
      <c r="D26" s="19" t="s">
        <v>124</v>
      </c>
      <c r="E26" s="19" t="s">
        <v>124</v>
      </c>
      <c r="F26" s="69" t="s">
        <v>124</v>
      </c>
    </row>
    <row r="27" spans="1:7" s="142" customFormat="1" x14ac:dyDescent="0.25">
      <c r="A27" s="428">
        <v>42753</v>
      </c>
      <c r="B27" s="431" t="s">
        <v>818</v>
      </c>
      <c r="C27" s="431">
        <v>1</v>
      </c>
      <c r="D27" s="431" t="s">
        <v>818</v>
      </c>
      <c r="E27" s="431" t="s">
        <v>818</v>
      </c>
      <c r="F27" s="309">
        <v>1</v>
      </c>
    </row>
    <row r="28" spans="1:7" s="142" customFormat="1" x14ac:dyDescent="0.25">
      <c r="A28" s="429">
        <v>42781</v>
      </c>
      <c r="B28" s="432" t="s">
        <v>818</v>
      </c>
      <c r="C28" s="432">
        <v>1</v>
      </c>
      <c r="D28" s="432" t="s">
        <v>818</v>
      </c>
      <c r="E28" s="432" t="s">
        <v>818</v>
      </c>
      <c r="F28" s="310">
        <v>1</v>
      </c>
      <c r="G28" s="386"/>
    </row>
    <row r="29" spans="1:7" s="142" customFormat="1" x14ac:dyDescent="0.25">
      <c r="A29" s="429">
        <v>42810</v>
      </c>
      <c r="B29" s="432">
        <v>1</v>
      </c>
      <c r="C29" s="432">
        <v>1</v>
      </c>
      <c r="D29" s="432">
        <v>1</v>
      </c>
      <c r="E29" s="432" t="s">
        <v>818</v>
      </c>
      <c r="F29" s="310">
        <v>1</v>
      </c>
      <c r="G29" s="386"/>
    </row>
    <row r="30" spans="1:7" s="142" customFormat="1" x14ac:dyDescent="0.25">
      <c r="A30" s="429">
        <v>42831</v>
      </c>
      <c r="B30" s="432" t="s">
        <v>818</v>
      </c>
      <c r="C30" s="432">
        <v>1</v>
      </c>
      <c r="D30" s="432" t="s">
        <v>818</v>
      </c>
      <c r="E30" s="432" t="s">
        <v>818</v>
      </c>
      <c r="F30" s="310">
        <v>1</v>
      </c>
      <c r="G30" s="386"/>
    </row>
    <row r="31" spans="1:7" s="142" customFormat="1" x14ac:dyDescent="0.25">
      <c r="A31" s="429">
        <v>42880</v>
      </c>
      <c r="B31" s="432" t="s">
        <v>818</v>
      </c>
      <c r="C31" s="432">
        <v>1</v>
      </c>
      <c r="D31" s="432" t="s">
        <v>818</v>
      </c>
      <c r="E31" s="432" t="s">
        <v>818</v>
      </c>
      <c r="F31" s="310">
        <v>1</v>
      </c>
      <c r="G31" s="386"/>
    </row>
    <row r="32" spans="1:7" s="142" customFormat="1" x14ac:dyDescent="0.25">
      <c r="A32" s="429">
        <v>42915</v>
      </c>
      <c r="B32" s="432">
        <v>1</v>
      </c>
      <c r="C32" s="432">
        <v>1</v>
      </c>
      <c r="D32" s="432">
        <v>1</v>
      </c>
      <c r="E32" s="432">
        <v>1</v>
      </c>
      <c r="F32" s="310">
        <v>1</v>
      </c>
      <c r="G32" s="386"/>
    </row>
    <row r="33" spans="1:7" s="142" customFormat="1" x14ac:dyDescent="0.25">
      <c r="A33" s="429">
        <v>42943</v>
      </c>
      <c r="B33" s="432" t="s">
        <v>818</v>
      </c>
      <c r="C33" s="432">
        <v>1</v>
      </c>
      <c r="D33" s="432" t="s">
        <v>818</v>
      </c>
      <c r="E33" s="432" t="s">
        <v>818</v>
      </c>
      <c r="F33" s="310">
        <v>1</v>
      </c>
      <c r="G33" s="386"/>
    </row>
    <row r="34" spans="1:7" s="142" customFormat="1" x14ac:dyDescent="0.25">
      <c r="A34" s="429">
        <v>42964</v>
      </c>
      <c r="B34" s="432" t="s">
        <v>818</v>
      </c>
      <c r="C34" s="432">
        <v>1</v>
      </c>
      <c r="D34" s="432" t="s">
        <v>818</v>
      </c>
      <c r="E34" s="432" t="s">
        <v>818</v>
      </c>
      <c r="F34" s="310">
        <v>1</v>
      </c>
      <c r="G34" s="386"/>
    </row>
    <row r="35" spans="1:7" s="142" customFormat="1" x14ac:dyDescent="0.25">
      <c r="A35" s="429">
        <v>42997</v>
      </c>
      <c r="B35" s="432">
        <v>1</v>
      </c>
      <c r="C35" s="432">
        <v>1</v>
      </c>
      <c r="D35" s="432">
        <v>1</v>
      </c>
      <c r="E35" s="432">
        <v>1</v>
      </c>
      <c r="F35" s="310">
        <v>1</v>
      </c>
      <c r="G35" s="386"/>
    </row>
    <row r="36" spans="1:7" s="142" customFormat="1" x14ac:dyDescent="0.25">
      <c r="A36" s="429">
        <v>43018</v>
      </c>
      <c r="B36" s="432" t="s">
        <v>818</v>
      </c>
      <c r="C36" s="432">
        <v>0.95</v>
      </c>
      <c r="D36" s="432" t="s">
        <v>818</v>
      </c>
      <c r="E36" s="432" t="s">
        <v>818</v>
      </c>
      <c r="F36" s="310">
        <v>0.95</v>
      </c>
      <c r="G36" s="387"/>
    </row>
    <row r="37" spans="1:7" s="142" customFormat="1" x14ac:dyDescent="0.25">
      <c r="A37" s="429">
        <v>43054</v>
      </c>
      <c r="B37" s="432">
        <v>1</v>
      </c>
      <c r="C37" s="432">
        <v>0.9</v>
      </c>
      <c r="D37" s="432">
        <v>0.8</v>
      </c>
      <c r="E37" s="432">
        <v>0.95</v>
      </c>
      <c r="F37" s="310">
        <v>1</v>
      </c>
      <c r="G37" s="387"/>
    </row>
    <row r="38" spans="1:7" s="142" customFormat="1" x14ac:dyDescent="0.25">
      <c r="A38" s="430">
        <v>43080</v>
      </c>
      <c r="B38" s="433" t="s">
        <v>818</v>
      </c>
      <c r="C38" s="433">
        <v>1</v>
      </c>
      <c r="D38" s="433" t="s">
        <v>818</v>
      </c>
      <c r="E38" s="433" t="s">
        <v>818</v>
      </c>
      <c r="F38" s="311">
        <v>0.95</v>
      </c>
      <c r="G38" s="387"/>
    </row>
    <row r="39" spans="1:7" x14ac:dyDescent="0.25">
      <c r="A39" s="8"/>
      <c r="B39" s="83"/>
      <c r="C39" s="83"/>
      <c r="D39" s="83"/>
      <c r="E39" s="83"/>
      <c r="F39" s="83"/>
    </row>
    <row r="41" spans="1:7" x14ac:dyDescent="0.25">
      <c r="A41" s="384" t="s">
        <v>832</v>
      </c>
      <c r="B41" s="142"/>
      <c r="C41" s="142"/>
      <c r="D41" s="142"/>
      <c r="E41" s="142"/>
    </row>
    <row r="43" spans="1:7" ht="30" x14ac:dyDescent="0.25">
      <c r="A43" s="78" t="s">
        <v>119</v>
      </c>
      <c r="B43" s="78" t="s">
        <v>190</v>
      </c>
      <c r="C43" s="78" t="s">
        <v>121</v>
      </c>
      <c r="D43" s="78" t="s">
        <v>122</v>
      </c>
      <c r="E43" s="78" t="s">
        <v>192</v>
      </c>
      <c r="F43" s="78" t="s">
        <v>191</v>
      </c>
    </row>
    <row r="44" spans="1:7" x14ac:dyDescent="0.25">
      <c r="A44" s="15" t="s">
        <v>54</v>
      </c>
      <c r="B44" s="15" t="s">
        <v>55</v>
      </c>
      <c r="C44" s="15" t="s">
        <v>55</v>
      </c>
      <c r="D44" s="15" t="s">
        <v>55</v>
      </c>
      <c r="E44" s="15" t="s">
        <v>55</v>
      </c>
      <c r="F44" s="15" t="s">
        <v>55</v>
      </c>
    </row>
    <row r="45" spans="1:7" x14ac:dyDescent="0.25">
      <c r="A45" s="15" t="s">
        <v>57</v>
      </c>
      <c r="B45" s="19" t="s">
        <v>807</v>
      </c>
      <c r="C45" s="19" t="s">
        <v>807</v>
      </c>
      <c r="D45" s="19" t="s">
        <v>807</v>
      </c>
      <c r="E45" s="19" t="s">
        <v>807</v>
      </c>
      <c r="F45" s="84" t="s">
        <v>807</v>
      </c>
    </row>
    <row r="46" spans="1:7" s="142" customFormat="1" x14ac:dyDescent="0.25">
      <c r="A46" s="428">
        <v>42753</v>
      </c>
      <c r="B46" s="168" t="s">
        <v>818</v>
      </c>
      <c r="C46" s="168">
        <v>7.29</v>
      </c>
      <c r="D46" s="168" t="s">
        <v>818</v>
      </c>
      <c r="E46" s="168" t="s">
        <v>818</v>
      </c>
      <c r="F46" s="271">
        <v>2.77</v>
      </c>
    </row>
    <row r="47" spans="1:7" s="142" customFormat="1" x14ac:dyDescent="0.25">
      <c r="A47" s="429">
        <v>42781</v>
      </c>
      <c r="B47" s="158" t="s">
        <v>818</v>
      </c>
      <c r="C47" s="158">
        <v>7.52</v>
      </c>
      <c r="D47" s="158" t="s">
        <v>818</v>
      </c>
      <c r="E47" s="158" t="s">
        <v>818</v>
      </c>
      <c r="F47" s="267">
        <v>2.97</v>
      </c>
    </row>
    <row r="48" spans="1:7" s="142" customFormat="1" x14ac:dyDescent="0.25">
      <c r="A48" s="429">
        <v>42810</v>
      </c>
      <c r="B48" s="158">
        <v>5.09</v>
      </c>
      <c r="C48" s="158">
        <v>7.11</v>
      </c>
      <c r="D48" s="158">
        <v>7.04</v>
      </c>
      <c r="E48" s="158" t="s">
        <v>818</v>
      </c>
      <c r="F48" s="267">
        <v>2.54</v>
      </c>
    </row>
    <row r="49" spans="1:7" s="142" customFormat="1" x14ac:dyDescent="0.25">
      <c r="A49" s="429">
        <v>42880</v>
      </c>
      <c r="B49" s="158" t="s">
        <v>818</v>
      </c>
      <c r="C49" s="158">
        <v>5.86</v>
      </c>
      <c r="D49" s="158" t="s">
        <v>818</v>
      </c>
      <c r="E49" s="158" t="s">
        <v>818</v>
      </c>
      <c r="F49" s="267">
        <v>2.64</v>
      </c>
    </row>
    <row r="50" spans="1:7" s="142" customFormat="1" x14ac:dyDescent="0.25">
      <c r="A50" s="429">
        <v>42831</v>
      </c>
      <c r="B50" s="158" t="s">
        <v>818</v>
      </c>
      <c r="C50" s="158">
        <v>5.92</v>
      </c>
      <c r="D50" s="158" t="s">
        <v>818</v>
      </c>
      <c r="E50" s="158" t="s">
        <v>818</v>
      </c>
      <c r="F50" s="267">
        <v>2.13</v>
      </c>
    </row>
    <row r="51" spans="1:7" s="142" customFormat="1" x14ac:dyDescent="0.25">
      <c r="A51" s="429">
        <v>42915</v>
      </c>
      <c r="B51" s="158">
        <v>3.94</v>
      </c>
      <c r="C51" s="158">
        <v>5.03</v>
      </c>
      <c r="D51" s="158">
        <v>4.9400000000000004</v>
      </c>
      <c r="E51" s="158">
        <v>4.74</v>
      </c>
      <c r="F51" s="267">
        <v>2.77</v>
      </c>
    </row>
    <row r="52" spans="1:7" s="142" customFormat="1" x14ac:dyDescent="0.25">
      <c r="A52" s="429">
        <v>42943</v>
      </c>
      <c r="B52" s="158" t="s">
        <v>818</v>
      </c>
      <c r="C52" s="158">
        <v>4.93</v>
      </c>
      <c r="D52" s="158" t="s">
        <v>818</v>
      </c>
      <c r="E52" s="158" t="s">
        <v>818</v>
      </c>
      <c r="F52" s="267">
        <v>2.57</v>
      </c>
    </row>
    <row r="53" spans="1:7" s="142" customFormat="1" x14ac:dyDescent="0.25">
      <c r="A53" s="429">
        <v>42964</v>
      </c>
      <c r="B53" s="158" t="s">
        <v>818</v>
      </c>
      <c r="C53" s="158">
        <v>5.25</v>
      </c>
      <c r="D53" s="158" t="s">
        <v>818</v>
      </c>
      <c r="E53" s="158" t="s">
        <v>818</v>
      </c>
      <c r="F53" s="267">
        <v>2.86</v>
      </c>
    </row>
    <row r="54" spans="1:7" s="142" customFormat="1" x14ac:dyDescent="0.25">
      <c r="A54" s="429">
        <v>42997</v>
      </c>
      <c r="B54" s="158">
        <v>4.22</v>
      </c>
      <c r="C54" s="158">
        <v>5.98</v>
      </c>
      <c r="D54" s="158">
        <v>5.27</v>
      </c>
      <c r="E54" s="158">
        <v>5.26</v>
      </c>
      <c r="F54" s="267">
        <v>2.52</v>
      </c>
    </row>
    <row r="55" spans="1:7" s="142" customFormat="1" x14ac:dyDescent="0.25">
      <c r="A55" s="429">
        <v>43018</v>
      </c>
      <c r="B55" s="158" t="s">
        <v>818</v>
      </c>
      <c r="C55" s="158">
        <v>6.02</v>
      </c>
      <c r="D55" s="158" t="s">
        <v>818</v>
      </c>
      <c r="E55" s="158" t="s">
        <v>818</v>
      </c>
      <c r="F55" s="267">
        <v>2.3199999999999998</v>
      </c>
    </row>
    <row r="56" spans="1:7" s="142" customFormat="1" x14ac:dyDescent="0.25">
      <c r="A56" s="429">
        <v>43054</v>
      </c>
      <c r="B56" s="158">
        <v>4.09</v>
      </c>
      <c r="C56" s="158">
        <v>6.01</v>
      </c>
      <c r="D56" s="158">
        <v>5.0999999999999996</v>
      </c>
      <c r="E56" s="158">
        <v>5.08</v>
      </c>
      <c r="F56" s="267">
        <v>2.4300000000000002</v>
      </c>
    </row>
    <row r="57" spans="1:7" s="142" customFormat="1" x14ac:dyDescent="0.25">
      <c r="A57" s="430">
        <v>43080</v>
      </c>
      <c r="B57" s="165" t="s">
        <v>818</v>
      </c>
      <c r="C57" s="165">
        <v>5.78</v>
      </c>
      <c r="D57" s="165" t="s">
        <v>818</v>
      </c>
      <c r="E57" s="165" t="s">
        <v>818</v>
      </c>
      <c r="F57" s="272">
        <v>2.81</v>
      </c>
    </row>
    <row r="62" spans="1:7" x14ac:dyDescent="0.25">
      <c r="A62" s="384" t="s">
        <v>833</v>
      </c>
      <c r="B62" s="385"/>
      <c r="C62" s="385"/>
      <c r="D62" s="385"/>
      <c r="E62" s="257"/>
      <c r="F62" s="257"/>
      <c r="G62" s="257"/>
    </row>
    <row r="63" spans="1:7" x14ac:dyDescent="0.25">
      <c r="A63" s="49"/>
      <c r="B63" s="257"/>
      <c r="C63" s="257"/>
      <c r="D63" s="257"/>
      <c r="E63" s="257"/>
      <c r="F63" s="257"/>
      <c r="G63" s="257"/>
    </row>
    <row r="64" spans="1:7" ht="30" x14ac:dyDescent="0.25">
      <c r="A64" s="50" t="s">
        <v>119</v>
      </c>
      <c r="B64" s="367" t="s">
        <v>190</v>
      </c>
      <c r="C64" s="367" t="s">
        <v>120</v>
      </c>
      <c r="D64" s="367" t="s">
        <v>121</v>
      </c>
      <c r="E64" s="367" t="s">
        <v>122</v>
      </c>
      <c r="F64" s="367" t="s">
        <v>192</v>
      </c>
      <c r="G64" s="367" t="s">
        <v>123</v>
      </c>
    </row>
    <row r="65" spans="1:7" x14ac:dyDescent="0.25">
      <c r="A65" s="51" t="s">
        <v>54</v>
      </c>
      <c r="B65" s="15" t="s">
        <v>55</v>
      </c>
      <c r="C65" s="15" t="s">
        <v>55</v>
      </c>
      <c r="D65" s="15" t="s">
        <v>55</v>
      </c>
      <c r="E65" s="15" t="s">
        <v>55</v>
      </c>
      <c r="F65" s="15" t="s">
        <v>55</v>
      </c>
      <c r="G65" s="15" t="s">
        <v>55</v>
      </c>
    </row>
    <row r="66" spans="1:7" x14ac:dyDescent="0.25">
      <c r="A66" s="51" t="s">
        <v>57</v>
      </c>
      <c r="B66" s="19" t="s">
        <v>124</v>
      </c>
      <c r="C66" s="19" t="s">
        <v>124</v>
      </c>
      <c r="D66" s="19" t="s">
        <v>124</v>
      </c>
      <c r="E66" s="19" t="s">
        <v>124</v>
      </c>
      <c r="F66" s="19" t="s">
        <v>124</v>
      </c>
      <c r="G66" s="84" t="s">
        <v>124</v>
      </c>
    </row>
    <row r="67" spans="1:7" x14ac:dyDescent="0.25">
      <c r="A67" s="388">
        <v>42810</v>
      </c>
      <c r="B67" s="436" t="s">
        <v>818</v>
      </c>
      <c r="C67" s="436" t="s">
        <v>818</v>
      </c>
      <c r="D67" s="437">
        <v>1</v>
      </c>
      <c r="E67" s="436" t="s">
        <v>818</v>
      </c>
      <c r="F67" s="436" t="s">
        <v>818</v>
      </c>
      <c r="G67" s="389">
        <v>1</v>
      </c>
    </row>
    <row r="68" spans="1:7" x14ac:dyDescent="0.25">
      <c r="A68" s="390">
        <v>43001</v>
      </c>
      <c r="B68" s="378" t="s">
        <v>818</v>
      </c>
      <c r="C68" s="378" t="s">
        <v>818</v>
      </c>
      <c r="D68" s="438">
        <v>0.97499999999999998</v>
      </c>
      <c r="E68" s="378" t="s">
        <v>818</v>
      </c>
      <c r="F68" s="378" t="s">
        <v>818</v>
      </c>
      <c r="G68" s="391">
        <v>0.98799999999999999</v>
      </c>
    </row>
  </sheetData>
  <pageMargins left="0.7" right="0.7" top="0.75" bottom="0.75" header="0.3" footer="0.3"/>
  <pageSetup scale="73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5">
    <pageSetUpPr fitToPage="1"/>
  </sheetPr>
  <dimension ref="A2:B36"/>
  <sheetViews>
    <sheetView topLeftCell="A7" workbookViewId="0">
      <selection activeCell="D14" sqref="D14"/>
    </sheetView>
  </sheetViews>
  <sheetFormatPr defaultRowHeight="14.25" x14ac:dyDescent="0.2"/>
  <cols>
    <col min="1" max="1" width="26.7109375" style="3" customWidth="1"/>
    <col min="2" max="2" width="111.140625" style="3" bestFit="1" customWidth="1"/>
    <col min="3" max="16384" width="9.140625" style="3"/>
  </cols>
  <sheetData>
    <row r="2" spans="1:2" ht="15" x14ac:dyDescent="0.25">
      <c r="A2" s="6" t="s">
        <v>851</v>
      </c>
    </row>
    <row r="4" spans="1:2" ht="18" x14ac:dyDescent="0.25">
      <c r="A4" s="572" t="s">
        <v>125</v>
      </c>
      <c r="B4" s="572"/>
    </row>
    <row r="5" spans="1:2" ht="18" x14ac:dyDescent="0.25">
      <c r="A5" s="94" t="s">
        <v>126</v>
      </c>
      <c r="B5" s="94" t="s">
        <v>127</v>
      </c>
    </row>
    <row r="6" spans="1:2" ht="18" x14ac:dyDescent="0.25">
      <c r="A6" s="94" t="s">
        <v>55</v>
      </c>
      <c r="B6" s="94" t="s">
        <v>3</v>
      </c>
    </row>
    <row r="7" spans="1:2" ht="18" x14ac:dyDescent="0.25">
      <c r="A7" s="94" t="s">
        <v>81</v>
      </c>
      <c r="B7" s="94" t="s">
        <v>0</v>
      </c>
    </row>
    <row r="8" spans="1:2" ht="18" x14ac:dyDescent="0.25">
      <c r="A8" s="94" t="s">
        <v>99</v>
      </c>
      <c r="B8" s="94" t="s">
        <v>4</v>
      </c>
    </row>
    <row r="9" spans="1:2" ht="18" x14ac:dyDescent="0.25">
      <c r="A9" s="94"/>
      <c r="B9" s="94"/>
    </row>
    <row r="10" spans="1:2" ht="18" x14ac:dyDescent="0.25">
      <c r="A10" s="572" t="s">
        <v>128</v>
      </c>
      <c r="B10" s="572"/>
    </row>
    <row r="11" spans="1:2" ht="18" x14ac:dyDescent="0.25">
      <c r="A11" s="94" t="s">
        <v>129</v>
      </c>
      <c r="B11" s="94" t="s">
        <v>130</v>
      </c>
    </row>
    <row r="12" spans="1:2" ht="18" x14ac:dyDescent="0.25">
      <c r="A12" s="94" t="s">
        <v>131</v>
      </c>
      <c r="B12" s="94" t="s">
        <v>132</v>
      </c>
    </row>
    <row r="13" spans="1:2" ht="18" x14ac:dyDescent="0.25">
      <c r="A13" s="94" t="s">
        <v>133</v>
      </c>
      <c r="B13" s="94" t="s">
        <v>134</v>
      </c>
    </row>
    <row r="14" spans="1:2" ht="18" x14ac:dyDescent="0.25">
      <c r="A14" s="94" t="s">
        <v>135</v>
      </c>
      <c r="B14" s="94" t="s">
        <v>136</v>
      </c>
    </row>
    <row r="15" spans="1:2" ht="18" x14ac:dyDescent="0.25">
      <c r="A15" s="94" t="s">
        <v>137</v>
      </c>
      <c r="B15" s="94" t="s">
        <v>138</v>
      </c>
    </row>
    <row r="16" spans="1:2" ht="18" x14ac:dyDescent="0.25">
      <c r="A16" s="94" t="s">
        <v>139</v>
      </c>
      <c r="B16" s="94" t="s">
        <v>140</v>
      </c>
    </row>
    <row r="17" spans="1:2" ht="18" x14ac:dyDescent="0.25">
      <c r="A17" s="94" t="s">
        <v>141</v>
      </c>
      <c r="B17" s="94" t="s">
        <v>142</v>
      </c>
    </row>
    <row r="18" spans="1:2" ht="18" x14ac:dyDescent="0.25">
      <c r="A18" s="95"/>
      <c r="B18" s="94" t="s">
        <v>178</v>
      </c>
    </row>
    <row r="19" spans="1:2" ht="18" x14ac:dyDescent="0.25">
      <c r="A19" s="94" t="s">
        <v>143</v>
      </c>
      <c r="B19" s="94" t="s">
        <v>144</v>
      </c>
    </row>
    <row r="20" spans="1:2" ht="18" x14ac:dyDescent="0.25">
      <c r="A20" s="94" t="s">
        <v>145</v>
      </c>
      <c r="B20" s="94" t="s">
        <v>146</v>
      </c>
    </row>
    <row r="21" spans="1:2" ht="18" x14ac:dyDescent="0.25">
      <c r="A21" s="94" t="s">
        <v>147</v>
      </c>
      <c r="B21" s="94" t="s">
        <v>148</v>
      </c>
    </row>
    <row r="22" spans="1:2" ht="18" x14ac:dyDescent="0.25">
      <c r="A22" s="94" t="s">
        <v>149</v>
      </c>
      <c r="B22" s="94" t="s">
        <v>150</v>
      </c>
    </row>
    <row r="23" spans="1:2" ht="18" x14ac:dyDescent="0.25">
      <c r="A23" s="94" t="s">
        <v>69</v>
      </c>
      <c r="B23" s="94" t="s">
        <v>151</v>
      </c>
    </row>
    <row r="24" spans="1:2" ht="18" x14ac:dyDescent="0.25">
      <c r="A24" s="94"/>
      <c r="B24" s="94"/>
    </row>
    <row r="25" spans="1:2" ht="18" x14ac:dyDescent="0.25">
      <c r="A25" s="572" t="s">
        <v>152</v>
      </c>
      <c r="B25" s="572"/>
    </row>
    <row r="26" spans="1:2" ht="18" x14ac:dyDescent="0.25">
      <c r="A26" s="94" t="s">
        <v>153</v>
      </c>
      <c r="B26" s="94" t="s">
        <v>154</v>
      </c>
    </row>
    <row r="27" spans="1:2" ht="18" x14ac:dyDescent="0.25">
      <c r="A27" s="94" t="s">
        <v>155</v>
      </c>
      <c r="B27" s="94" t="s">
        <v>156</v>
      </c>
    </row>
    <row r="28" spans="1:2" ht="18" x14ac:dyDescent="0.25">
      <c r="A28" s="94" t="s">
        <v>139</v>
      </c>
      <c r="B28" s="94" t="s">
        <v>157</v>
      </c>
    </row>
    <row r="29" spans="1:2" ht="18" x14ac:dyDescent="0.25">
      <c r="A29" s="94" t="s">
        <v>158</v>
      </c>
      <c r="B29" s="94" t="s">
        <v>159</v>
      </c>
    </row>
    <row r="30" spans="1:2" ht="18" x14ac:dyDescent="0.25">
      <c r="A30" s="94" t="s">
        <v>160</v>
      </c>
      <c r="B30" s="94" t="s">
        <v>161</v>
      </c>
    </row>
    <row r="31" spans="1:2" ht="18" x14ac:dyDescent="0.25">
      <c r="A31" s="94" t="s">
        <v>162</v>
      </c>
      <c r="B31" s="94" t="s">
        <v>163</v>
      </c>
    </row>
    <row r="32" spans="1:2" ht="18" x14ac:dyDescent="0.25">
      <c r="A32" s="94" t="s">
        <v>164</v>
      </c>
      <c r="B32" s="94" t="s">
        <v>165</v>
      </c>
    </row>
    <row r="33" spans="1:2" ht="18" x14ac:dyDescent="0.25">
      <c r="A33" s="94" t="s">
        <v>166</v>
      </c>
      <c r="B33" s="94" t="s">
        <v>167</v>
      </c>
    </row>
    <row r="34" spans="1:2" ht="18" x14ac:dyDescent="0.25">
      <c r="A34" s="94" t="s">
        <v>168</v>
      </c>
      <c r="B34" s="94" t="s">
        <v>169</v>
      </c>
    </row>
    <row r="35" spans="1:2" ht="18" x14ac:dyDescent="0.25">
      <c r="A35" s="94" t="s">
        <v>170</v>
      </c>
      <c r="B35" s="94" t="s">
        <v>171</v>
      </c>
    </row>
    <row r="36" spans="1:2" ht="18" x14ac:dyDescent="0.25">
      <c r="A36" s="94" t="s">
        <v>72</v>
      </c>
      <c r="B36" s="94" t="s">
        <v>172</v>
      </c>
    </row>
  </sheetData>
  <mergeCells count="3">
    <mergeCell ref="A10:B10"/>
    <mergeCell ref="A4:B4"/>
    <mergeCell ref="A25:B25"/>
  </mergeCells>
  <pageMargins left="0.7" right="0.7" top="0.75" bottom="0.75" header="0.3" footer="0.3"/>
  <pageSetup scale="7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4:L52"/>
  <sheetViews>
    <sheetView topLeftCell="A13" zoomScaleNormal="100" workbookViewId="0">
      <selection activeCell="H63" sqref="H62:H63"/>
    </sheetView>
  </sheetViews>
  <sheetFormatPr defaultRowHeight="15" x14ac:dyDescent="0.25"/>
  <sheetData>
    <row r="4" spans="1:12" ht="15.75" thickBot="1" x14ac:dyDescent="0.3"/>
    <row r="5" spans="1:12" ht="15.75" thickTop="1" x14ac:dyDescent="0.25">
      <c r="A5" s="541" t="s">
        <v>13</v>
      </c>
      <c r="B5" s="542"/>
      <c r="C5" s="542"/>
      <c r="D5" s="542"/>
      <c r="E5" s="542"/>
      <c r="F5" s="542"/>
      <c r="G5" s="542"/>
      <c r="H5" s="542"/>
      <c r="I5" s="542"/>
      <c r="J5" s="542"/>
      <c r="K5" s="542"/>
      <c r="L5" s="543"/>
    </row>
    <row r="6" spans="1:12" x14ac:dyDescent="0.25">
      <c r="A6" s="544"/>
      <c r="B6" s="545"/>
      <c r="C6" s="545"/>
      <c r="D6" s="545"/>
      <c r="E6" s="545"/>
      <c r="F6" s="545"/>
      <c r="G6" s="545"/>
      <c r="H6" s="545"/>
      <c r="I6" s="545"/>
      <c r="J6" s="545"/>
      <c r="K6" s="545"/>
      <c r="L6" s="546"/>
    </row>
    <row r="7" spans="1:12" x14ac:dyDescent="0.25">
      <c r="A7" s="544"/>
      <c r="B7" s="545"/>
      <c r="C7" s="545"/>
      <c r="D7" s="545"/>
      <c r="E7" s="545"/>
      <c r="F7" s="545"/>
      <c r="G7" s="545"/>
      <c r="H7" s="545"/>
      <c r="I7" s="545"/>
      <c r="J7" s="545"/>
      <c r="K7" s="545"/>
      <c r="L7" s="546"/>
    </row>
    <row r="8" spans="1:12" x14ac:dyDescent="0.25">
      <c r="A8" s="544"/>
      <c r="B8" s="545"/>
      <c r="C8" s="545"/>
      <c r="D8" s="545"/>
      <c r="E8" s="545"/>
      <c r="F8" s="545"/>
      <c r="G8" s="545"/>
      <c r="H8" s="545"/>
      <c r="I8" s="545"/>
      <c r="J8" s="545"/>
      <c r="K8" s="545"/>
      <c r="L8" s="546"/>
    </row>
    <row r="9" spans="1:12" x14ac:dyDescent="0.25">
      <c r="A9" s="544"/>
      <c r="B9" s="545"/>
      <c r="C9" s="545"/>
      <c r="D9" s="545"/>
      <c r="E9" s="545"/>
      <c r="F9" s="545"/>
      <c r="G9" s="545"/>
      <c r="H9" s="545"/>
      <c r="I9" s="545"/>
      <c r="J9" s="545"/>
      <c r="K9" s="545"/>
      <c r="L9" s="546"/>
    </row>
    <row r="10" spans="1:12" x14ac:dyDescent="0.25">
      <c r="A10" s="544"/>
      <c r="B10" s="545"/>
      <c r="C10" s="545"/>
      <c r="D10" s="545"/>
      <c r="E10" s="545"/>
      <c r="F10" s="545"/>
      <c r="G10" s="545"/>
      <c r="H10" s="545"/>
      <c r="I10" s="545"/>
      <c r="J10" s="545"/>
      <c r="K10" s="545"/>
      <c r="L10" s="546"/>
    </row>
    <row r="11" spans="1:12" x14ac:dyDescent="0.25">
      <c r="A11" s="544"/>
      <c r="B11" s="545"/>
      <c r="C11" s="545"/>
      <c r="D11" s="545"/>
      <c r="E11" s="545"/>
      <c r="F11" s="545"/>
      <c r="G11" s="545"/>
      <c r="H11" s="545"/>
      <c r="I11" s="545"/>
      <c r="J11" s="545"/>
      <c r="K11" s="545"/>
      <c r="L11" s="546"/>
    </row>
    <row r="12" spans="1:12" x14ac:dyDescent="0.25">
      <c r="A12" s="544"/>
      <c r="B12" s="545"/>
      <c r="C12" s="545"/>
      <c r="D12" s="545"/>
      <c r="E12" s="545"/>
      <c r="F12" s="545"/>
      <c r="G12" s="545"/>
      <c r="H12" s="545"/>
      <c r="I12" s="545"/>
      <c r="J12" s="545"/>
      <c r="K12" s="545"/>
      <c r="L12" s="546"/>
    </row>
    <row r="13" spans="1:12" x14ac:dyDescent="0.25">
      <c r="A13" s="544"/>
      <c r="B13" s="545"/>
      <c r="C13" s="545"/>
      <c r="D13" s="545"/>
      <c r="E13" s="545"/>
      <c r="F13" s="545"/>
      <c r="G13" s="545"/>
      <c r="H13" s="545"/>
      <c r="I13" s="545"/>
      <c r="J13" s="545"/>
      <c r="K13" s="545"/>
      <c r="L13" s="546"/>
    </row>
    <row r="14" spans="1:12" x14ac:dyDescent="0.25">
      <c r="A14" s="544"/>
      <c r="B14" s="545"/>
      <c r="C14" s="545"/>
      <c r="D14" s="545"/>
      <c r="E14" s="545"/>
      <c r="F14" s="545"/>
      <c r="G14" s="545"/>
      <c r="H14" s="545"/>
      <c r="I14" s="545"/>
      <c r="J14" s="545"/>
      <c r="K14" s="545"/>
      <c r="L14" s="546"/>
    </row>
    <row r="15" spans="1:12" x14ac:dyDescent="0.25">
      <c r="A15" s="544"/>
      <c r="B15" s="545"/>
      <c r="C15" s="545"/>
      <c r="D15" s="545"/>
      <c r="E15" s="545"/>
      <c r="F15" s="545"/>
      <c r="G15" s="545"/>
      <c r="H15" s="545"/>
      <c r="I15" s="545"/>
      <c r="J15" s="545"/>
      <c r="K15" s="545"/>
      <c r="L15" s="546"/>
    </row>
    <row r="16" spans="1:12" x14ac:dyDescent="0.25">
      <c r="A16" s="544"/>
      <c r="B16" s="545"/>
      <c r="C16" s="545"/>
      <c r="D16" s="545"/>
      <c r="E16" s="545"/>
      <c r="F16" s="545"/>
      <c r="G16" s="545"/>
      <c r="H16" s="545"/>
      <c r="I16" s="545"/>
      <c r="J16" s="545"/>
      <c r="K16" s="545"/>
      <c r="L16" s="546"/>
    </row>
    <row r="17" spans="1:12" x14ac:dyDescent="0.25">
      <c r="A17" s="544"/>
      <c r="B17" s="545"/>
      <c r="C17" s="545"/>
      <c r="D17" s="545"/>
      <c r="E17" s="545"/>
      <c r="F17" s="545"/>
      <c r="G17" s="545"/>
      <c r="H17" s="545"/>
      <c r="I17" s="545"/>
      <c r="J17" s="545"/>
      <c r="K17" s="545"/>
      <c r="L17" s="546"/>
    </row>
    <row r="18" spans="1:12" x14ac:dyDescent="0.25">
      <c r="A18" s="544"/>
      <c r="B18" s="545"/>
      <c r="C18" s="545"/>
      <c r="D18" s="545"/>
      <c r="E18" s="545"/>
      <c r="F18" s="545"/>
      <c r="G18" s="545"/>
      <c r="H18" s="545"/>
      <c r="I18" s="545"/>
      <c r="J18" s="545"/>
      <c r="K18" s="545"/>
      <c r="L18" s="546"/>
    </row>
    <row r="19" spans="1:12" x14ac:dyDescent="0.25">
      <c r="A19" s="544"/>
      <c r="B19" s="545"/>
      <c r="C19" s="545"/>
      <c r="D19" s="545"/>
      <c r="E19" s="545"/>
      <c r="F19" s="545"/>
      <c r="G19" s="545"/>
      <c r="H19" s="545"/>
      <c r="I19" s="545"/>
      <c r="J19" s="545"/>
      <c r="K19" s="545"/>
      <c r="L19" s="546"/>
    </row>
    <row r="20" spans="1:12" x14ac:dyDescent="0.25">
      <c r="A20" s="544"/>
      <c r="B20" s="545"/>
      <c r="C20" s="545"/>
      <c r="D20" s="545"/>
      <c r="E20" s="545"/>
      <c r="F20" s="545"/>
      <c r="G20" s="545"/>
      <c r="H20" s="545"/>
      <c r="I20" s="545"/>
      <c r="J20" s="545"/>
      <c r="K20" s="545"/>
      <c r="L20" s="546"/>
    </row>
    <row r="21" spans="1:12" x14ac:dyDescent="0.25">
      <c r="A21" s="544"/>
      <c r="B21" s="545"/>
      <c r="C21" s="545"/>
      <c r="D21" s="545"/>
      <c r="E21" s="545"/>
      <c r="F21" s="545"/>
      <c r="G21" s="545"/>
      <c r="H21" s="545"/>
      <c r="I21" s="545"/>
      <c r="J21" s="545"/>
      <c r="K21" s="545"/>
      <c r="L21" s="546"/>
    </row>
    <row r="22" spans="1:12" x14ac:dyDescent="0.25">
      <c r="A22" s="544"/>
      <c r="B22" s="545"/>
      <c r="C22" s="545"/>
      <c r="D22" s="545"/>
      <c r="E22" s="545"/>
      <c r="F22" s="545"/>
      <c r="G22" s="545"/>
      <c r="H22" s="545"/>
      <c r="I22" s="545"/>
      <c r="J22" s="545"/>
      <c r="K22" s="545"/>
      <c r="L22" s="546"/>
    </row>
    <row r="23" spans="1:12" x14ac:dyDescent="0.25">
      <c r="A23" s="544"/>
      <c r="B23" s="545"/>
      <c r="C23" s="545"/>
      <c r="D23" s="545"/>
      <c r="E23" s="545"/>
      <c r="F23" s="545"/>
      <c r="G23" s="545"/>
      <c r="H23" s="545"/>
      <c r="I23" s="545"/>
      <c r="J23" s="545"/>
      <c r="K23" s="545"/>
      <c r="L23" s="546"/>
    </row>
    <row r="24" spans="1:12" x14ac:dyDescent="0.25">
      <c r="A24" s="544"/>
      <c r="B24" s="545"/>
      <c r="C24" s="545"/>
      <c r="D24" s="545"/>
      <c r="E24" s="545"/>
      <c r="F24" s="545"/>
      <c r="G24" s="545"/>
      <c r="H24" s="545"/>
      <c r="I24" s="545"/>
      <c r="J24" s="545"/>
      <c r="K24" s="545"/>
      <c r="L24" s="546"/>
    </row>
    <row r="25" spans="1:12" x14ac:dyDescent="0.25">
      <c r="A25" s="544"/>
      <c r="B25" s="545"/>
      <c r="C25" s="545"/>
      <c r="D25" s="545"/>
      <c r="E25" s="545"/>
      <c r="F25" s="545"/>
      <c r="G25" s="545"/>
      <c r="H25" s="545"/>
      <c r="I25" s="545"/>
      <c r="J25" s="545"/>
      <c r="K25" s="545"/>
      <c r="L25" s="546"/>
    </row>
    <row r="26" spans="1:12" x14ac:dyDescent="0.25">
      <c r="A26" s="544"/>
      <c r="B26" s="545"/>
      <c r="C26" s="545"/>
      <c r="D26" s="545"/>
      <c r="E26" s="545"/>
      <c r="F26" s="545"/>
      <c r="G26" s="545"/>
      <c r="H26" s="545"/>
      <c r="I26" s="545"/>
      <c r="J26" s="545"/>
      <c r="K26" s="545"/>
      <c r="L26" s="546"/>
    </row>
    <row r="27" spans="1:12" x14ac:dyDescent="0.25">
      <c r="A27" s="544"/>
      <c r="B27" s="545"/>
      <c r="C27" s="545"/>
      <c r="D27" s="545"/>
      <c r="E27" s="545"/>
      <c r="F27" s="545"/>
      <c r="G27" s="545"/>
      <c r="H27" s="545"/>
      <c r="I27" s="545"/>
      <c r="J27" s="545"/>
      <c r="K27" s="545"/>
      <c r="L27" s="546"/>
    </row>
    <row r="28" spans="1:12" x14ac:dyDescent="0.25">
      <c r="A28" s="544"/>
      <c r="B28" s="545"/>
      <c r="C28" s="545"/>
      <c r="D28" s="545"/>
      <c r="E28" s="545"/>
      <c r="F28" s="545"/>
      <c r="G28" s="545"/>
      <c r="H28" s="545"/>
      <c r="I28" s="545"/>
      <c r="J28" s="545"/>
      <c r="K28" s="545"/>
      <c r="L28" s="546"/>
    </row>
    <row r="29" spans="1:12" x14ac:dyDescent="0.25">
      <c r="A29" s="544"/>
      <c r="B29" s="545"/>
      <c r="C29" s="545"/>
      <c r="D29" s="545"/>
      <c r="E29" s="545"/>
      <c r="F29" s="545"/>
      <c r="G29" s="545"/>
      <c r="H29" s="545"/>
      <c r="I29" s="545"/>
      <c r="J29" s="545"/>
      <c r="K29" s="545"/>
      <c r="L29" s="546"/>
    </row>
    <row r="30" spans="1:12" x14ac:dyDescent="0.25">
      <c r="A30" s="544"/>
      <c r="B30" s="545"/>
      <c r="C30" s="545"/>
      <c r="D30" s="545"/>
      <c r="E30" s="545"/>
      <c r="F30" s="545"/>
      <c r="G30" s="545"/>
      <c r="H30" s="545"/>
      <c r="I30" s="545"/>
      <c r="J30" s="545"/>
      <c r="K30" s="545"/>
      <c r="L30" s="546"/>
    </row>
    <row r="31" spans="1:12" x14ac:dyDescent="0.25">
      <c r="A31" s="544"/>
      <c r="B31" s="545"/>
      <c r="C31" s="545"/>
      <c r="D31" s="545"/>
      <c r="E31" s="545"/>
      <c r="F31" s="545"/>
      <c r="G31" s="545"/>
      <c r="H31" s="545"/>
      <c r="I31" s="545"/>
      <c r="J31" s="545"/>
      <c r="K31" s="545"/>
      <c r="L31" s="546"/>
    </row>
    <row r="32" spans="1:12" x14ac:dyDescent="0.25">
      <c r="A32" s="544"/>
      <c r="B32" s="545"/>
      <c r="C32" s="545"/>
      <c r="D32" s="545"/>
      <c r="E32" s="545"/>
      <c r="F32" s="545"/>
      <c r="G32" s="545"/>
      <c r="H32" s="545"/>
      <c r="I32" s="545"/>
      <c r="J32" s="545"/>
      <c r="K32" s="545"/>
      <c r="L32" s="546"/>
    </row>
    <row r="33" spans="1:12" x14ac:dyDescent="0.25">
      <c r="A33" s="544"/>
      <c r="B33" s="545"/>
      <c r="C33" s="545"/>
      <c r="D33" s="545"/>
      <c r="E33" s="545"/>
      <c r="F33" s="545"/>
      <c r="G33" s="545"/>
      <c r="H33" s="545"/>
      <c r="I33" s="545"/>
      <c r="J33" s="545"/>
      <c r="K33" s="545"/>
      <c r="L33" s="546"/>
    </row>
    <row r="34" spans="1:12" x14ac:dyDescent="0.25">
      <c r="A34" s="544"/>
      <c r="B34" s="545"/>
      <c r="C34" s="545"/>
      <c r="D34" s="545"/>
      <c r="E34" s="545"/>
      <c r="F34" s="545"/>
      <c r="G34" s="545"/>
      <c r="H34" s="545"/>
      <c r="I34" s="545"/>
      <c r="J34" s="545"/>
      <c r="K34" s="545"/>
      <c r="L34" s="546"/>
    </row>
    <row r="35" spans="1:12" x14ac:dyDescent="0.25">
      <c r="A35" s="544"/>
      <c r="B35" s="545"/>
      <c r="C35" s="545"/>
      <c r="D35" s="545"/>
      <c r="E35" s="545"/>
      <c r="F35" s="545"/>
      <c r="G35" s="545"/>
      <c r="H35" s="545"/>
      <c r="I35" s="545"/>
      <c r="J35" s="545"/>
      <c r="K35" s="545"/>
      <c r="L35" s="546"/>
    </row>
    <row r="36" spans="1:12" x14ac:dyDescent="0.25">
      <c r="A36" s="544"/>
      <c r="B36" s="545"/>
      <c r="C36" s="545"/>
      <c r="D36" s="545"/>
      <c r="E36" s="545"/>
      <c r="F36" s="545"/>
      <c r="G36" s="545"/>
      <c r="H36" s="545"/>
      <c r="I36" s="545"/>
      <c r="J36" s="545"/>
      <c r="K36" s="545"/>
      <c r="L36" s="546"/>
    </row>
    <row r="37" spans="1:12" x14ac:dyDescent="0.25">
      <c r="A37" s="544"/>
      <c r="B37" s="545"/>
      <c r="C37" s="545"/>
      <c r="D37" s="545"/>
      <c r="E37" s="545"/>
      <c r="F37" s="545"/>
      <c r="G37" s="545"/>
      <c r="H37" s="545"/>
      <c r="I37" s="545"/>
      <c r="J37" s="545"/>
      <c r="K37" s="545"/>
      <c r="L37" s="546"/>
    </row>
    <row r="38" spans="1:12" x14ac:dyDescent="0.25">
      <c r="A38" s="544"/>
      <c r="B38" s="545"/>
      <c r="C38" s="545"/>
      <c r="D38" s="545"/>
      <c r="E38" s="545"/>
      <c r="F38" s="545"/>
      <c r="G38" s="545"/>
      <c r="H38" s="545"/>
      <c r="I38" s="545"/>
      <c r="J38" s="545"/>
      <c r="K38" s="545"/>
      <c r="L38" s="546"/>
    </row>
    <row r="39" spans="1:12" x14ac:dyDescent="0.25">
      <c r="A39" s="544"/>
      <c r="B39" s="545"/>
      <c r="C39" s="545"/>
      <c r="D39" s="545"/>
      <c r="E39" s="545"/>
      <c r="F39" s="545"/>
      <c r="G39" s="545"/>
      <c r="H39" s="545"/>
      <c r="I39" s="545"/>
      <c r="J39" s="545"/>
      <c r="K39" s="545"/>
      <c r="L39" s="546"/>
    </row>
    <row r="40" spans="1:12" x14ac:dyDescent="0.25">
      <c r="A40" s="544"/>
      <c r="B40" s="545"/>
      <c r="C40" s="545"/>
      <c r="D40" s="545"/>
      <c r="E40" s="545"/>
      <c r="F40" s="545"/>
      <c r="G40" s="545"/>
      <c r="H40" s="545"/>
      <c r="I40" s="545"/>
      <c r="J40" s="545"/>
      <c r="K40" s="545"/>
      <c r="L40" s="546"/>
    </row>
    <row r="41" spans="1:12" x14ac:dyDescent="0.25">
      <c r="A41" s="544"/>
      <c r="B41" s="545"/>
      <c r="C41" s="545"/>
      <c r="D41" s="545"/>
      <c r="E41" s="545"/>
      <c r="F41" s="545"/>
      <c r="G41" s="545"/>
      <c r="H41" s="545"/>
      <c r="I41" s="545"/>
      <c r="J41" s="545"/>
      <c r="K41" s="545"/>
      <c r="L41" s="546"/>
    </row>
    <row r="42" spans="1:12" x14ac:dyDescent="0.25">
      <c r="A42" s="544"/>
      <c r="B42" s="545"/>
      <c r="C42" s="545"/>
      <c r="D42" s="545"/>
      <c r="E42" s="545"/>
      <c r="F42" s="545"/>
      <c r="G42" s="545"/>
      <c r="H42" s="545"/>
      <c r="I42" s="545"/>
      <c r="J42" s="545"/>
      <c r="K42" s="545"/>
      <c r="L42" s="546"/>
    </row>
    <row r="43" spans="1:12" x14ac:dyDescent="0.25">
      <c r="A43" s="544"/>
      <c r="B43" s="545"/>
      <c r="C43" s="545"/>
      <c r="D43" s="545"/>
      <c r="E43" s="545"/>
      <c r="F43" s="545"/>
      <c r="G43" s="545"/>
      <c r="H43" s="545"/>
      <c r="I43" s="545"/>
      <c r="J43" s="545"/>
      <c r="K43" s="545"/>
      <c r="L43" s="546"/>
    </row>
    <row r="44" spans="1:12" x14ac:dyDescent="0.25">
      <c r="A44" s="544"/>
      <c r="B44" s="545"/>
      <c r="C44" s="545"/>
      <c r="D44" s="545"/>
      <c r="E44" s="545"/>
      <c r="F44" s="545"/>
      <c r="G44" s="545"/>
      <c r="H44" s="545"/>
      <c r="I44" s="545"/>
      <c r="J44" s="545"/>
      <c r="K44" s="545"/>
      <c r="L44" s="546"/>
    </row>
    <row r="45" spans="1:12" x14ac:dyDescent="0.25">
      <c r="A45" s="544"/>
      <c r="B45" s="545"/>
      <c r="C45" s="545"/>
      <c r="D45" s="545"/>
      <c r="E45" s="545"/>
      <c r="F45" s="545"/>
      <c r="G45" s="545"/>
      <c r="H45" s="545"/>
      <c r="I45" s="545"/>
      <c r="J45" s="545"/>
      <c r="K45" s="545"/>
      <c r="L45" s="546"/>
    </row>
    <row r="46" spans="1:12" x14ac:dyDescent="0.25">
      <c r="A46" s="544"/>
      <c r="B46" s="545"/>
      <c r="C46" s="545"/>
      <c r="D46" s="545"/>
      <c r="E46" s="545"/>
      <c r="F46" s="545"/>
      <c r="G46" s="545"/>
      <c r="H46" s="545"/>
      <c r="I46" s="545"/>
      <c r="J46" s="545"/>
      <c r="K46" s="545"/>
      <c r="L46" s="546"/>
    </row>
    <row r="47" spans="1:12" x14ac:dyDescent="0.25">
      <c r="A47" s="544"/>
      <c r="B47" s="545"/>
      <c r="C47" s="545"/>
      <c r="D47" s="545"/>
      <c r="E47" s="545"/>
      <c r="F47" s="545"/>
      <c r="G47" s="545"/>
      <c r="H47" s="545"/>
      <c r="I47" s="545"/>
      <c r="J47" s="545"/>
      <c r="K47" s="545"/>
      <c r="L47" s="546"/>
    </row>
    <row r="48" spans="1:12" x14ac:dyDescent="0.25">
      <c r="A48" s="544"/>
      <c r="B48" s="545"/>
      <c r="C48" s="545"/>
      <c r="D48" s="545"/>
      <c r="E48" s="545"/>
      <c r="F48" s="545"/>
      <c r="G48" s="545"/>
      <c r="H48" s="545"/>
      <c r="I48" s="545"/>
      <c r="J48" s="545"/>
      <c r="K48" s="545"/>
      <c r="L48" s="546"/>
    </row>
    <row r="49" spans="1:12" x14ac:dyDescent="0.25">
      <c r="A49" s="544"/>
      <c r="B49" s="545"/>
      <c r="C49" s="545"/>
      <c r="D49" s="545"/>
      <c r="E49" s="545"/>
      <c r="F49" s="545"/>
      <c r="G49" s="545"/>
      <c r="H49" s="545"/>
      <c r="I49" s="545"/>
      <c r="J49" s="545"/>
      <c r="K49" s="545"/>
      <c r="L49" s="546"/>
    </row>
    <row r="50" spans="1:12" x14ac:dyDescent="0.25">
      <c r="A50" s="544"/>
      <c r="B50" s="545"/>
      <c r="C50" s="545"/>
      <c r="D50" s="545"/>
      <c r="E50" s="545"/>
      <c r="F50" s="545"/>
      <c r="G50" s="545"/>
      <c r="H50" s="545"/>
      <c r="I50" s="545"/>
      <c r="J50" s="545"/>
      <c r="K50" s="545"/>
      <c r="L50" s="546"/>
    </row>
    <row r="51" spans="1:12" ht="15.75" thickBot="1" x14ac:dyDescent="0.3">
      <c r="A51" s="547"/>
      <c r="B51" s="548"/>
      <c r="C51" s="548"/>
      <c r="D51" s="548"/>
      <c r="E51" s="548"/>
      <c r="F51" s="548"/>
      <c r="G51" s="548"/>
      <c r="H51" s="548"/>
      <c r="I51" s="548"/>
      <c r="J51" s="548"/>
      <c r="K51" s="548"/>
      <c r="L51" s="549"/>
    </row>
    <row r="52" spans="1:12" ht="15.75" thickTop="1" x14ac:dyDescent="0.25"/>
  </sheetData>
  <mergeCells count="1">
    <mergeCell ref="A5:L51"/>
  </mergeCells>
  <pageMargins left="0.7" right="0.7" top="0.75" bottom="0.75" header="0.3" footer="0.3"/>
  <pageSetup scale="8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">
    <pageSetUpPr fitToPage="1"/>
  </sheetPr>
  <dimension ref="A1:K391"/>
  <sheetViews>
    <sheetView zoomScaleNormal="100" workbookViewId="0">
      <pane xSplit="1" ySplit="4" topLeftCell="B134" activePane="bottomRight" state="frozen"/>
      <selection activeCell="C33" sqref="C33"/>
      <selection pane="topRight" activeCell="C33" sqref="C33"/>
      <selection pane="bottomLeft" activeCell="C33" sqref="C33"/>
      <selection pane="bottomRight" activeCell="D363" sqref="D363"/>
    </sheetView>
  </sheetViews>
  <sheetFormatPr defaultRowHeight="15" x14ac:dyDescent="0.25"/>
  <cols>
    <col min="1" max="1" width="17.7109375" style="6" customWidth="1"/>
    <col min="2" max="3" width="17.7109375" style="145" customWidth="1"/>
    <col min="4" max="4" width="17.7109375" style="455" customWidth="1"/>
    <col min="5" max="7" width="17.7109375" style="145" customWidth="1"/>
    <col min="8" max="8" width="16.7109375" style="151" customWidth="1"/>
    <col min="9" max="9" width="17.7109375" style="26" customWidth="1"/>
    <col min="10" max="10" width="17.42578125" style="6" customWidth="1"/>
    <col min="11" max="11" width="10.5703125" style="3" bestFit="1" customWidth="1"/>
    <col min="12" max="16384" width="9.140625" style="3"/>
  </cols>
  <sheetData>
    <row r="1" spans="1:10" x14ac:dyDescent="0.25">
      <c r="A1" s="6" t="s">
        <v>48</v>
      </c>
    </row>
    <row r="2" spans="1:10" ht="60" customHeight="1" x14ac:dyDescent="0.2">
      <c r="A2" s="14" t="s">
        <v>49</v>
      </c>
      <c r="B2" s="146" t="s">
        <v>50</v>
      </c>
      <c r="C2" s="146" t="s">
        <v>479</v>
      </c>
      <c r="D2" s="456" t="s">
        <v>71</v>
      </c>
      <c r="E2" s="146" t="s">
        <v>84</v>
      </c>
      <c r="F2" s="146" t="s">
        <v>52</v>
      </c>
      <c r="G2" s="146" t="s">
        <v>857</v>
      </c>
      <c r="H2" s="463" t="s">
        <v>858</v>
      </c>
      <c r="I2" s="440" t="s">
        <v>53</v>
      </c>
      <c r="J2" s="12"/>
    </row>
    <row r="3" spans="1:10" ht="15" customHeight="1" x14ac:dyDescent="0.2">
      <c r="A3" s="15" t="s">
        <v>54</v>
      </c>
      <c r="B3" s="147" t="s">
        <v>55</v>
      </c>
      <c r="C3" s="147" t="s">
        <v>55</v>
      </c>
      <c r="D3" s="457" t="s">
        <v>55</v>
      </c>
      <c r="E3" s="147" t="s">
        <v>55</v>
      </c>
      <c r="F3" s="147" t="s">
        <v>55</v>
      </c>
      <c r="G3" s="147" t="s">
        <v>56</v>
      </c>
      <c r="H3" s="471" t="s">
        <v>859</v>
      </c>
      <c r="I3" s="28" t="s">
        <v>56</v>
      </c>
      <c r="J3" s="13"/>
    </row>
    <row r="4" spans="1:10" ht="15" customHeight="1" x14ac:dyDescent="0.2">
      <c r="A4" s="15" t="s">
        <v>57</v>
      </c>
      <c r="B4" s="147" t="s">
        <v>58</v>
      </c>
      <c r="C4" s="450" t="s">
        <v>855</v>
      </c>
      <c r="D4" s="457" t="s">
        <v>61</v>
      </c>
      <c r="E4" s="450" t="s">
        <v>61</v>
      </c>
      <c r="F4" s="147" t="s">
        <v>856</v>
      </c>
      <c r="G4" s="147" t="s">
        <v>856</v>
      </c>
      <c r="H4" s="471" t="s">
        <v>856</v>
      </c>
      <c r="I4" s="28" t="s">
        <v>63</v>
      </c>
      <c r="J4" s="130" t="s">
        <v>193</v>
      </c>
    </row>
    <row r="5" spans="1:10" ht="14.25" x14ac:dyDescent="0.2">
      <c r="A5" s="10">
        <v>42736</v>
      </c>
      <c r="B5" s="149">
        <v>0</v>
      </c>
      <c r="C5" s="451">
        <v>0</v>
      </c>
      <c r="D5" s="468"/>
      <c r="E5" s="451"/>
      <c r="F5" s="149"/>
      <c r="G5" s="448"/>
      <c r="H5" s="149"/>
      <c r="I5" s="23">
        <v>0</v>
      </c>
      <c r="J5" s="25"/>
    </row>
    <row r="6" spans="1:10" ht="14.25" x14ac:dyDescent="0.2">
      <c r="A6" s="10">
        <f>+A5+1</f>
        <v>42737</v>
      </c>
      <c r="B6" s="149">
        <v>0</v>
      </c>
      <c r="C6" s="451">
        <v>0</v>
      </c>
      <c r="D6" s="468"/>
      <c r="E6" s="451"/>
      <c r="F6" s="149"/>
      <c r="G6" s="448"/>
      <c r="H6" s="149"/>
      <c r="I6" s="23">
        <v>0</v>
      </c>
      <c r="J6" s="25"/>
    </row>
    <row r="7" spans="1:10" ht="14.25" x14ac:dyDescent="0.2">
      <c r="A7" s="10">
        <f t="shared" ref="A7:A70" si="0">+A6+1</f>
        <v>42738</v>
      </c>
      <c r="B7" s="149">
        <v>21.688948074999246</v>
      </c>
      <c r="C7" s="451">
        <v>43.020028506761008</v>
      </c>
      <c r="D7" s="468">
        <v>1.8700000000000001E-2</v>
      </c>
      <c r="E7" s="451"/>
      <c r="F7" s="149"/>
      <c r="G7" s="448"/>
      <c r="H7" s="149">
        <v>7460</v>
      </c>
      <c r="I7" s="23">
        <v>322.74587313609516</v>
      </c>
      <c r="J7" s="25"/>
    </row>
    <row r="8" spans="1:10" ht="14.25" x14ac:dyDescent="0.2">
      <c r="A8" s="10">
        <f t="shared" si="0"/>
        <v>42739</v>
      </c>
      <c r="B8" s="149">
        <v>34.079776274998828</v>
      </c>
      <c r="C8" s="451">
        <v>67.59723624146018</v>
      </c>
      <c r="D8" s="468">
        <v>1.8700000000000001E-2</v>
      </c>
      <c r="E8" s="451">
        <v>13.9</v>
      </c>
      <c r="F8" s="149">
        <v>7460</v>
      </c>
      <c r="G8" s="448"/>
      <c r="H8" s="149">
        <v>7460</v>
      </c>
      <c r="I8" s="23">
        <v>507.12958102545781</v>
      </c>
      <c r="J8" s="25"/>
    </row>
    <row r="9" spans="1:10" ht="14.25" x14ac:dyDescent="0.2">
      <c r="A9" s="10">
        <f t="shared" si="0"/>
        <v>42740</v>
      </c>
      <c r="B9" s="149">
        <v>28.40275611666566</v>
      </c>
      <c r="C9" s="451">
        <v>56.336866757406341</v>
      </c>
      <c r="D9" s="468">
        <v>1.83E-2</v>
      </c>
      <c r="E9" s="451"/>
      <c r="F9" s="149"/>
      <c r="G9" s="448"/>
      <c r="H9" s="149">
        <v>7460</v>
      </c>
      <c r="I9" s="23">
        <v>422.65177133746926</v>
      </c>
      <c r="J9" s="25"/>
    </row>
    <row r="10" spans="1:10" ht="14.25" x14ac:dyDescent="0.2">
      <c r="A10" s="10">
        <f t="shared" si="0"/>
        <v>42741</v>
      </c>
      <c r="B10" s="149">
        <v>19.883805374999266</v>
      </c>
      <c r="C10" s="451">
        <v>39.439527961311043</v>
      </c>
      <c r="D10" s="468">
        <v>1.83E-2</v>
      </c>
      <c r="E10" s="451"/>
      <c r="F10" s="149"/>
      <c r="G10" s="448"/>
      <c r="H10" s="149">
        <v>7460</v>
      </c>
      <c r="I10" s="23">
        <v>295.88415744420757</v>
      </c>
      <c r="J10" s="25"/>
    </row>
    <row r="11" spans="1:10" ht="14.25" x14ac:dyDescent="0.2">
      <c r="A11" s="10">
        <f t="shared" si="0"/>
        <v>42742</v>
      </c>
      <c r="B11" s="149">
        <v>35.567597658332076</v>
      </c>
      <c r="C11" s="451">
        <v>70.548329955301668</v>
      </c>
      <c r="D11" s="468">
        <v>1.83E-2</v>
      </c>
      <c r="E11" s="451"/>
      <c r="F11" s="149"/>
      <c r="G11" s="448"/>
      <c r="H11" s="149">
        <v>7460</v>
      </c>
      <c r="I11" s="23">
        <v>529.26934593125111</v>
      </c>
      <c r="J11" s="25"/>
    </row>
    <row r="12" spans="1:10" ht="14.25" x14ac:dyDescent="0.2">
      <c r="A12" s="10">
        <f t="shared" si="0"/>
        <v>42743</v>
      </c>
      <c r="B12" s="149">
        <v>66.021794608331106</v>
      </c>
      <c r="C12" s="451">
        <v>130.95422960562476</v>
      </c>
      <c r="D12" s="468">
        <v>1.83E-2</v>
      </c>
      <c r="E12" s="451"/>
      <c r="F12" s="149"/>
      <c r="G12" s="448"/>
      <c r="H12" s="149">
        <v>7460</v>
      </c>
      <c r="I12" s="23">
        <v>982.44791186713667</v>
      </c>
      <c r="J12" s="25"/>
    </row>
    <row r="13" spans="1:10" ht="14.25" x14ac:dyDescent="0.2">
      <c r="A13" s="10">
        <f t="shared" si="0"/>
        <v>42744</v>
      </c>
      <c r="B13" s="149">
        <v>99.263248899996384</v>
      </c>
      <c r="C13" s="451">
        <v>196.88865419314283</v>
      </c>
      <c r="D13" s="468">
        <v>1.83E-2</v>
      </c>
      <c r="E13" s="451"/>
      <c r="F13" s="149"/>
      <c r="G13" s="448"/>
      <c r="H13" s="149">
        <v>7460</v>
      </c>
      <c r="I13" s="23">
        <v>1477.1027080600347</v>
      </c>
      <c r="J13" s="25"/>
    </row>
    <row r="14" spans="1:10" ht="14.25" x14ac:dyDescent="0.2">
      <c r="A14" s="10">
        <f t="shared" si="0"/>
        <v>42745</v>
      </c>
      <c r="B14" s="149">
        <v>71.324216749997561</v>
      </c>
      <c r="C14" s="451">
        <v>141.47158392362016</v>
      </c>
      <c r="D14" s="468">
        <v>1.83E-2</v>
      </c>
      <c r="E14" s="451"/>
      <c r="F14" s="149"/>
      <c r="G14" s="448"/>
      <c r="H14" s="149">
        <v>7460</v>
      </c>
      <c r="I14" s="23">
        <v>1061.3514556411637</v>
      </c>
      <c r="J14" s="25"/>
    </row>
    <row r="15" spans="1:10" ht="14.25" x14ac:dyDescent="0.2">
      <c r="A15" s="10">
        <f t="shared" si="0"/>
        <v>42746</v>
      </c>
      <c r="B15" s="149">
        <v>67.524223733330999</v>
      </c>
      <c r="C15" s="451">
        <v>133.93429777506205</v>
      </c>
      <c r="D15" s="468">
        <v>1.83E-2</v>
      </c>
      <c r="E15" s="451">
        <v>13.9</v>
      </c>
      <c r="F15" s="149">
        <v>7460</v>
      </c>
      <c r="G15" s="448"/>
      <c r="H15" s="149">
        <v>7460</v>
      </c>
      <c r="I15" s="23">
        <v>1004.8050496174978</v>
      </c>
      <c r="J15" s="25"/>
    </row>
    <row r="16" spans="1:10" ht="14.25" x14ac:dyDescent="0.2">
      <c r="A16" s="10">
        <f t="shared" si="0"/>
        <v>42747</v>
      </c>
      <c r="B16" s="148">
        <v>63.432366441664563</v>
      </c>
      <c r="C16" s="448">
        <v>125.81809883704166</v>
      </c>
      <c r="D16" s="469">
        <v>4.1799999999999997E-2</v>
      </c>
      <c r="E16" s="448"/>
      <c r="F16" s="149"/>
      <c r="G16" s="448"/>
      <c r="H16" s="149">
        <v>8200</v>
      </c>
      <c r="I16" s="23">
        <v>1037.5478800669664</v>
      </c>
      <c r="J16" s="25"/>
    </row>
    <row r="17" spans="1:10" ht="14.25" x14ac:dyDescent="0.2">
      <c r="A17" s="10">
        <f t="shared" si="0"/>
        <v>42748</v>
      </c>
      <c r="B17" s="148">
        <v>58.63274761666468</v>
      </c>
      <c r="C17" s="448">
        <v>116.2980548976544</v>
      </c>
      <c r="D17" s="469">
        <v>4.1799999999999997E-2</v>
      </c>
      <c r="E17" s="448"/>
      <c r="F17" s="149"/>
      <c r="G17" s="448"/>
      <c r="H17" s="149">
        <v>8200</v>
      </c>
      <c r="I17" s="23">
        <v>959.04167548467592</v>
      </c>
      <c r="J17" s="25"/>
    </row>
    <row r="18" spans="1:10" ht="14.25" x14ac:dyDescent="0.2">
      <c r="A18" s="10">
        <f t="shared" si="0"/>
        <v>42749</v>
      </c>
      <c r="B18" s="148">
        <v>35.487038433332131</v>
      </c>
      <c r="C18" s="448">
        <v>70.388540732514286</v>
      </c>
      <c r="D18" s="469">
        <v>4.1799999999999997E-2</v>
      </c>
      <c r="E18" s="448"/>
      <c r="F18" s="149"/>
      <c r="G18" s="448"/>
      <c r="H18" s="149">
        <v>8200</v>
      </c>
      <c r="I18" s="23">
        <v>580.45290695909455</v>
      </c>
      <c r="J18" s="25"/>
    </row>
    <row r="19" spans="1:10" ht="14.25" x14ac:dyDescent="0.2">
      <c r="A19" s="10">
        <f t="shared" si="0"/>
        <v>42750</v>
      </c>
      <c r="B19" s="148">
        <v>30.034078699998968</v>
      </c>
      <c r="C19" s="448">
        <v>59.572595101447952</v>
      </c>
      <c r="D19" s="469">
        <v>4.1799999999999997E-2</v>
      </c>
      <c r="E19" s="448"/>
      <c r="F19" s="149"/>
      <c r="G19" s="448"/>
      <c r="H19" s="149">
        <v>8200</v>
      </c>
      <c r="I19" s="23">
        <v>491.26016311572158</v>
      </c>
      <c r="J19" s="25"/>
    </row>
    <row r="20" spans="1:10" ht="14.25" x14ac:dyDescent="0.2">
      <c r="A20" s="10">
        <f t="shared" si="0"/>
        <v>42751</v>
      </c>
      <c r="B20" s="148">
        <v>29.798856008332276</v>
      </c>
      <c r="C20" s="448">
        <v>59.106030892527073</v>
      </c>
      <c r="D20" s="469">
        <v>4.1799999999999997E-2</v>
      </c>
      <c r="E20" s="448"/>
      <c r="F20" s="149"/>
      <c r="G20" s="448"/>
      <c r="H20" s="149">
        <v>8200</v>
      </c>
      <c r="I20" s="23">
        <v>487.41268242450599</v>
      </c>
      <c r="J20" s="25"/>
    </row>
    <row r="21" spans="1:10" ht="14.25" x14ac:dyDescent="0.2">
      <c r="A21" s="10">
        <f t="shared" si="0"/>
        <v>42752</v>
      </c>
      <c r="B21" s="148">
        <v>29.051722158332314</v>
      </c>
      <c r="C21" s="448">
        <v>57.624090901052149</v>
      </c>
      <c r="D21" s="469">
        <v>4.1799999999999997E-2</v>
      </c>
      <c r="E21" s="448"/>
      <c r="F21" s="149"/>
      <c r="G21" s="448"/>
      <c r="H21" s="149">
        <v>8200</v>
      </c>
      <c r="I21" s="23">
        <v>475.19199469552723</v>
      </c>
      <c r="J21" s="25"/>
    </row>
    <row r="22" spans="1:10" ht="14.25" x14ac:dyDescent="0.2">
      <c r="A22" s="10">
        <f t="shared" si="0"/>
        <v>42753</v>
      </c>
      <c r="B22" s="148">
        <v>30.574624133332282</v>
      </c>
      <c r="C22" s="448">
        <v>60.64476696846458</v>
      </c>
      <c r="D22" s="469">
        <v>4.1799999999999997E-2</v>
      </c>
      <c r="E22" s="448">
        <v>15.6</v>
      </c>
      <c r="F22" s="149">
        <v>8200</v>
      </c>
      <c r="G22" s="448">
        <v>6440</v>
      </c>
      <c r="H22" s="149">
        <v>8200</v>
      </c>
      <c r="I22" s="23">
        <v>500.10173406594998</v>
      </c>
      <c r="J22" s="25"/>
    </row>
    <row r="23" spans="1:10" ht="14.25" x14ac:dyDescent="0.2">
      <c r="A23" s="10">
        <f t="shared" si="0"/>
        <v>42754</v>
      </c>
      <c r="B23" s="148">
        <v>82.106398799997137</v>
      </c>
      <c r="C23" s="448">
        <v>162.85804201979431</v>
      </c>
      <c r="D23" s="469">
        <v>2.7199999999999998E-2</v>
      </c>
      <c r="E23" s="448"/>
      <c r="F23" s="149"/>
      <c r="G23" s="448"/>
      <c r="H23" s="149">
        <v>7450</v>
      </c>
      <c r="I23" s="23">
        <v>1220.1596481053164</v>
      </c>
      <c r="J23" s="25"/>
    </row>
    <row r="24" spans="1:10" ht="14.25" x14ac:dyDescent="0.2">
      <c r="A24" s="10">
        <f t="shared" si="0"/>
        <v>42755</v>
      </c>
      <c r="B24" s="148">
        <v>88.610432783330239</v>
      </c>
      <c r="C24" s="448">
        <v>175.75879342573555</v>
      </c>
      <c r="D24" s="469">
        <v>2.7199999999999998E-2</v>
      </c>
      <c r="E24" s="448"/>
      <c r="F24" s="149"/>
      <c r="G24" s="448"/>
      <c r="H24" s="149">
        <v>7450</v>
      </c>
      <c r="I24" s="23">
        <v>1316.8142320641127</v>
      </c>
      <c r="J24" s="25"/>
    </row>
    <row r="25" spans="1:10" ht="14.25" x14ac:dyDescent="0.2">
      <c r="A25" s="10">
        <f t="shared" si="0"/>
        <v>42756</v>
      </c>
      <c r="B25" s="148">
        <v>104.04655324166293</v>
      </c>
      <c r="C25" s="448">
        <v>206.37633835483842</v>
      </c>
      <c r="D25" s="469">
        <v>2.7199999999999998E-2</v>
      </c>
      <c r="E25" s="448"/>
      <c r="F25" s="149"/>
      <c r="G25" s="448"/>
      <c r="H25" s="149">
        <v>7450</v>
      </c>
      <c r="I25" s="23">
        <v>1546.2059918029547</v>
      </c>
      <c r="J25" s="25"/>
    </row>
    <row r="26" spans="1:10" ht="14.25" x14ac:dyDescent="0.2">
      <c r="A26" s="10">
        <f t="shared" si="0"/>
        <v>42757</v>
      </c>
      <c r="B26" s="148">
        <v>43.446989415383115</v>
      </c>
      <c r="C26" s="448">
        <v>86.177103505412404</v>
      </c>
      <c r="D26" s="469">
        <v>2.7199999999999998E-2</v>
      </c>
      <c r="E26" s="448"/>
      <c r="F26" s="149"/>
      <c r="G26" s="448"/>
      <c r="H26" s="149">
        <v>7450</v>
      </c>
      <c r="I26" s="23">
        <v>645.65325103883515</v>
      </c>
      <c r="J26" s="25"/>
    </row>
    <row r="27" spans="1:10" ht="14.25" x14ac:dyDescent="0.2">
      <c r="A27" s="10">
        <f t="shared" si="0"/>
        <v>42758</v>
      </c>
      <c r="B27" s="148">
        <v>50.854348492305924</v>
      </c>
      <c r="C27" s="448">
        <v>100.8696002344888</v>
      </c>
      <c r="D27" s="469">
        <v>2.7199999999999998E-2</v>
      </c>
      <c r="E27" s="448"/>
      <c r="F27" s="149"/>
      <c r="G27" s="448"/>
      <c r="H27" s="149">
        <v>7450</v>
      </c>
      <c r="I27" s="23">
        <v>755.73189018002915</v>
      </c>
      <c r="J27" s="25"/>
    </row>
    <row r="28" spans="1:10" ht="14.25" x14ac:dyDescent="0.2">
      <c r="A28" s="10">
        <f t="shared" si="0"/>
        <v>42759</v>
      </c>
      <c r="B28" s="148">
        <v>44.039291648778921</v>
      </c>
      <c r="C28" s="448">
        <v>87.351934985352997</v>
      </c>
      <c r="D28" s="469">
        <v>2.7199999999999998E-2</v>
      </c>
      <c r="E28" s="448"/>
      <c r="F28" s="149"/>
      <c r="G28" s="448"/>
      <c r="H28" s="149">
        <v>7450</v>
      </c>
      <c r="I28" s="23">
        <v>654.45528468340717</v>
      </c>
      <c r="J28" s="25"/>
    </row>
    <row r="29" spans="1:10" ht="14.25" x14ac:dyDescent="0.2">
      <c r="A29" s="10">
        <f t="shared" si="0"/>
        <v>42760</v>
      </c>
      <c r="B29" s="148">
        <v>45.683635774998415</v>
      </c>
      <c r="C29" s="448">
        <v>90.61349155970936</v>
      </c>
      <c r="D29" s="469">
        <v>2.7199999999999998E-2</v>
      </c>
      <c r="E29" s="448">
        <v>13.7</v>
      </c>
      <c r="F29" s="149">
        <v>7450</v>
      </c>
      <c r="G29" s="448">
        <v>6080</v>
      </c>
      <c r="H29" s="149">
        <v>7450</v>
      </c>
      <c r="I29" s="23">
        <v>678.89141121843295</v>
      </c>
      <c r="J29" s="25"/>
    </row>
    <row r="30" spans="1:10" ht="14.25" x14ac:dyDescent="0.2">
      <c r="A30" s="10">
        <f t="shared" si="0"/>
        <v>42761</v>
      </c>
      <c r="B30" s="148">
        <v>51.926375824998352</v>
      </c>
      <c r="C30" s="448">
        <v>102.99596644888423</v>
      </c>
      <c r="D30" s="469">
        <v>5.6800000000000003E-2</v>
      </c>
      <c r="E30" s="448"/>
      <c r="F30" s="149"/>
      <c r="G30" s="448"/>
      <c r="H30" s="149">
        <v>7200</v>
      </c>
      <c r="I30" s="23">
        <v>745.7682500566915</v>
      </c>
      <c r="J30" s="25"/>
    </row>
    <row r="31" spans="1:10" ht="14.25" x14ac:dyDescent="0.2">
      <c r="A31" s="10">
        <f t="shared" si="0"/>
        <v>42762</v>
      </c>
      <c r="B31" s="148">
        <v>50.649623824998343</v>
      </c>
      <c r="C31" s="448">
        <v>100.46352885688421</v>
      </c>
      <c r="D31" s="469">
        <v>5.6800000000000003E-2</v>
      </c>
      <c r="E31" s="448"/>
      <c r="F31" s="149"/>
      <c r="G31" s="448"/>
      <c r="H31" s="149">
        <v>7200</v>
      </c>
      <c r="I31" s="23">
        <v>727.43149749754195</v>
      </c>
      <c r="J31" s="25"/>
    </row>
    <row r="32" spans="1:10" ht="14.25" x14ac:dyDescent="0.2">
      <c r="A32" s="10">
        <f t="shared" si="0"/>
        <v>42763</v>
      </c>
      <c r="B32" s="148">
        <v>49.692873099998252</v>
      </c>
      <c r="C32" s="448">
        <v>98.56581379384653</v>
      </c>
      <c r="D32" s="469">
        <v>5.6800000000000003E-2</v>
      </c>
      <c r="E32" s="448"/>
      <c r="F32" s="149"/>
      <c r="G32" s="448"/>
      <c r="H32" s="149">
        <v>7200</v>
      </c>
      <c r="I32" s="23">
        <v>713.69061335942183</v>
      </c>
      <c r="J32" s="25"/>
    </row>
    <row r="33" spans="1:10" ht="14.25" x14ac:dyDescent="0.2">
      <c r="A33" s="10">
        <f t="shared" si="0"/>
        <v>42764</v>
      </c>
      <c r="B33" s="148">
        <v>47.763552949998349</v>
      </c>
      <c r="C33" s="448">
        <v>94.739007276321729</v>
      </c>
      <c r="D33" s="469">
        <v>5.6800000000000003E-2</v>
      </c>
      <c r="E33" s="448"/>
      <c r="F33" s="149"/>
      <c r="G33" s="448"/>
      <c r="H33" s="149">
        <v>7200</v>
      </c>
      <c r="I33" s="23">
        <v>685.98165641404103</v>
      </c>
      <c r="J33" s="25"/>
    </row>
    <row r="34" spans="1:10" ht="14.25" x14ac:dyDescent="0.2">
      <c r="A34" s="10">
        <f t="shared" si="0"/>
        <v>42765</v>
      </c>
      <c r="B34" s="148">
        <v>44.798096099998553</v>
      </c>
      <c r="C34" s="448">
        <v>88.857023614347128</v>
      </c>
      <c r="D34" s="469">
        <v>5.6800000000000003E-2</v>
      </c>
      <c r="E34" s="448"/>
      <c r="F34" s="149"/>
      <c r="G34" s="448"/>
      <c r="H34" s="149">
        <v>7200</v>
      </c>
      <c r="I34" s="23">
        <v>643.39167144963119</v>
      </c>
      <c r="J34" s="25"/>
    </row>
    <row r="35" spans="1:10" ht="14.25" x14ac:dyDescent="0.2">
      <c r="A35" s="10">
        <f t="shared" si="0"/>
        <v>42766</v>
      </c>
      <c r="B35" s="148">
        <v>45.900030949998438</v>
      </c>
      <c r="C35" s="448">
        <v>91.042711389321909</v>
      </c>
      <c r="D35" s="469">
        <v>5.6800000000000003E-2</v>
      </c>
      <c r="E35" s="448"/>
      <c r="F35" s="149"/>
      <c r="G35" s="448"/>
      <c r="H35" s="149">
        <v>7200</v>
      </c>
      <c r="I35" s="23">
        <v>659.21769457765538</v>
      </c>
      <c r="J35" s="25"/>
    </row>
    <row r="36" spans="1:10" ht="14.25" x14ac:dyDescent="0.2">
      <c r="A36" s="10">
        <f>+A35+1</f>
        <v>42767</v>
      </c>
      <c r="B36" s="148">
        <v>42.66661222499858</v>
      </c>
      <c r="C36" s="448">
        <v>84.629225348284692</v>
      </c>
      <c r="D36" s="469">
        <v>5.6800000000000003E-2</v>
      </c>
      <c r="E36" s="448">
        <v>11.2</v>
      </c>
      <c r="F36" s="148">
        <v>7200</v>
      </c>
      <c r="G36" s="448">
        <v>6940</v>
      </c>
      <c r="H36" s="149">
        <v>7200</v>
      </c>
      <c r="I36" s="23">
        <v>612.77923269904306</v>
      </c>
      <c r="J36" s="25"/>
    </row>
    <row r="37" spans="1:10" ht="14.25" x14ac:dyDescent="0.2">
      <c r="A37" s="10">
        <f t="shared" si="0"/>
        <v>42768</v>
      </c>
      <c r="B37" s="148">
        <v>48.500126616665007</v>
      </c>
      <c r="C37" s="448">
        <v>96.200001144155038</v>
      </c>
      <c r="D37" s="469">
        <v>2.9499999999999998E-2</v>
      </c>
      <c r="E37" s="448"/>
      <c r="F37" s="148"/>
      <c r="G37" s="448"/>
      <c r="H37" s="149">
        <v>7130</v>
      </c>
      <c r="I37" s="23">
        <v>689.7882361639987</v>
      </c>
      <c r="J37" s="25"/>
    </row>
    <row r="38" spans="1:10" ht="14.25" x14ac:dyDescent="0.2">
      <c r="A38" s="10">
        <f t="shared" si="0"/>
        <v>42769</v>
      </c>
      <c r="B38" s="148">
        <v>38.498631808332</v>
      </c>
      <c r="C38" s="448">
        <v>76.362036191826519</v>
      </c>
      <c r="D38" s="469">
        <v>2.9499999999999998E-2</v>
      </c>
      <c r="E38" s="448"/>
      <c r="F38" s="148"/>
      <c r="G38" s="448"/>
      <c r="H38" s="149">
        <v>7130</v>
      </c>
      <c r="I38" s="23">
        <v>547.5429691078732</v>
      </c>
      <c r="J38" s="25"/>
    </row>
    <row r="39" spans="1:10" ht="14.25" x14ac:dyDescent="0.2">
      <c r="A39" s="10">
        <f t="shared" si="0"/>
        <v>42770</v>
      </c>
      <c r="B39" s="148">
        <v>36.270108624998642</v>
      </c>
      <c r="C39" s="448">
        <v>71.941760457684808</v>
      </c>
      <c r="D39" s="469">
        <v>2.9499999999999998E-2</v>
      </c>
      <c r="E39" s="448"/>
      <c r="F39" s="148"/>
      <c r="G39" s="448"/>
      <c r="H39" s="149">
        <v>7130</v>
      </c>
      <c r="I39" s="23">
        <v>515.84801935997098</v>
      </c>
      <c r="J39" s="25"/>
    </row>
    <row r="40" spans="1:10" ht="14.25" x14ac:dyDescent="0.2">
      <c r="A40" s="10">
        <f t="shared" si="0"/>
        <v>42771</v>
      </c>
      <c r="B40" s="148">
        <v>33.749986699998828</v>
      </c>
      <c r="C40" s="448">
        <v>66.943098619447682</v>
      </c>
      <c r="D40" s="469">
        <v>2.9499999999999998E-2</v>
      </c>
      <c r="E40" s="448"/>
      <c r="F40" s="148"/>
      <c r="G40" s="448"/>
      <c r="H40" s="149">
        <v>7130</v>
      </c>
      <c r="I40" s="23">
        <v>480.00583545592872</v>
      </c>
      <c r="J40" s="25"/>
    </row>
    <row r="41" spans="1:10" ht="14.25" x14ac:dyDescent="0.2">
      <c r="A41" s="10">
        <f t="shared" si="0"/>
        <v>42772</v>
      </c>
      <c r="B41" s="148">
        <v>32.658265249998898</v>
      </c>
      <c r="C41" s="448">
        <v>64.777669123372817</v>
      </c>
      <c r="D41" s="469">
        <v>2.9499999999999998E-2</v>
      </c>
      <c r="E41" s="448"/>
      <c r="F41" s="148"/>
      <c r="G41" s="448"/>
      <c r="H41" s="149">
        <v>7130</v>
      </c>
      <c r="I41" s="23">
        <v>464.47893550925721</v>
      </c>
      <c r="J41" s="25"/>
    </row>
    <row r="42" spans="1:10" ht="14.25" x14ac:dyDescent="0.2">
      <c r="A42" s="10">
        <f t="shared" si="0"/>
        <v>42773</v>
      </c>
      <c r="B42" s="148">
        <v>35.283623474998706</v>
      </c>
      <c r="C42" s="448">
        <v>69.985067162659931</v>
      </c>
      <c r="D42" s="469">
        <v>2.9499999999999998E-2</v>
      </c>
      <c r="E42" s="448"/>
      <c r="F42" s="148"/>
      <c r="G42" s="448"/>
      <c r="H42" s="149">
        <v>7130</v>
      </c>
      <c r="I42" s="23">
        <v>501.81783224316814</v>
      </c>
      <c r="J42" s="25"/>
    </row>
    <row r="43" spans="1:10" ht="14.25" x14ac:dyDescent="0.2">
      <c r="A43" s="10">
        <f t="shared" si="0"/>
        <v>42774</v>
      </c>
      <c r="B43" s="148">
        <v>35.625081666665395</v>
      </c>
      <c r="C43" s="448">
        <v>70.662349485830816</v>
      </c>
      <c r="D43" s="469">
        <v>2.9499999999999998E-2</v>
      </c>
      <c r="E43" s="448">
        <v>13</v>
      </c>
      <c r="F43" s="148">
        <v>7130</v>
      </c>
      <c r="G43" s="448">
        <v>6900</v>
      </c>
      <c r="H43" s="149">
        <v>7130</v>
      </c>
      <c r="I43" s="23">
        <v>506.67418747735394</v>
      </c>
      <c r="J43" s="25"/>
    </row>
    <row r="44" spans="1:10" ht="14.25" x14ac:dyDescent="0.2">
      <c r="A44" s="10">
        <f t="shared" si="0"/>
        <v>42775</v>
      </c>
      <c r="B44" s="148">
        <v>36.106191449998732</v>
      </c>
      <c r="C44" s="448">
        <v>71.616630741072484</v>
      </c>
      <c r="D44" s="469">
        <v>4.8000000000000001E-2</v>
      </c>
      <c r="E44" s="448"/>
      <c r="F44" s="148"/>
      <c r="G44" s="448"/>
      <c r="H44" s="149">
        <v>5450</v>
      </c>
      <c r="I44" s="23">
        <v>392.51979574731484</v>
      </c>
      <c r="J44" s="25"/>
    </row>
    <row r="45" spans="1:10" ht="14.25" x14ac:dyDescent="0.2">
      <c r="A45" s="10">
        <f t="shared" si="0"/>
        <v>42776</v>
      </c>
      <c r="B45" s="148">
        <v>84.213509658330409</v>
      </c>
      <c r="C45" s="448">
        <v>167.03749640729836</v>
      </c>
      <c r="D45" s="469">
        <v>4.8000000000000001E-2</v>
      </c>
      <c r="E45" s="448"/>
      <c r="F45" s="148"/>
      <c r="G45" s="448"/>
      <c r="H45" s="149">
        <v>5450</v>
      </c>
      <c r="I45" s="23">
        <v>915.506961071452</v>
      </c>
      <c r="J45" s="25"/>
    </row>
    <row r="46" spans="1:10" ht="14.25" x14ac:dyDescent="0.2">
      <c r="A46" s="10">
        <f t="shared" si="0"/>
        <v>42777</v>
      </c>
      <c r="B46" s="148">
        <v>113.82142844999613</v>
      </c>
      <c r="C46" s="448">
        <v>225.76480333056733</v>
      </c>
      <c r="D46" s="469">
        <v>4.8000000000000001E-2</v>
      </c>
      <c r="E46" s="448"/>
      <c r="F46" s="148"/>
      <c r="G46" s="448"/>
      <c r="H46" s="149">
        <v>5450</v>
      </c>
      <c r="I46" s="23">
        <v>1237.38234503993</v>
      </c>
      <c r="J46" s="25"/>
    </row>
    <row r="47" spans="1:10" ht="14.25" x14ac:dyDescent="0.2">
      <c r="A47" s="10">
        <f t="shared" si="0"/>
        <v>42778</v>
      </c>
      <c r="B47" s="148">
        <v>134.14071550832853</v>
      </c>
      <c r="C47" s="448">
        <v>266.06810921076965</v>
      </c>
      <c r="D47" s="469">
        <v>4.8000000000000001E-2</v>
      </c>
      <c r="E47" s="448"/>
      <c r="F47" s="148"/>
      <c r="G47" s="448"/>
      <c r="H47" s="149">
        <v>5450</v>
      </c>
      <c r="I47" s="23">
        <v>1458.2785981635193</v>
      </c>
      <c r="J47" s="25"/>
    </row>
    <row r="48" spans="1:10" ht="14.25" x14ac:dyDescent="0.2">
      <c r="A48" s="10">
        <f t="shared" si="0"/>
        <v>42779</v>
      </c>
      <c r="B48" s="148">
        <v>73.796964441664215</v>
      </c>
      <c r="C48" s="448">
        <v>146.37627897004097</v>
      </c>
      <c r="D48" s="469">
        <v>4.8000000000000001E-2</v>
      </c>
      <c r="E48" s="448"/>
      <c r="F48" s="148"/>
      <c r="G48" s="448"/>
      <c r="H48" s="149">
        <v>5450</v>
      </c>
      <c r="I48" s="23">
        <v>802.26598946411207</v>
      </c>
      <c r="J48" s="25"/>
    </row>
    <row r="49" spans="1:10" ht="14.25" x14ac:dyDescent="0.2">
      <c r="A49" s="10">
        <f t="shared" si="0"/>
        <v>42780</v>
      </c>
      <c r="B49" s="148">
        <v>58.399677772914686</v>
      </c>
      <c r="C49" s="448">
        <v>115.83576086257628</v>
      </c>
      <c r="D49" s="469">
        <v>4.8000000000000001E-2</v>
      </c>
      <c r="E49" s="448"/>
      <c r="F49" s="148"/>
      <c r="G49" s="448"/>
      <c r="H49" s="149">
        <v>5450</v>
      </c>
      <c r="I49" s="23">
        <v>634.87808241636856</v>
      </c>
      <c r="J49" s="25"/>
    </row>
    <row r="50" spans="1:10" ht="14.25" x14ac:dyDescent="0.2">
      <c r="A50" s="10">
        <f t="shared" si="0"/>
        <v>42781</v>
      </c>
      <c r="B50" s="148">
        <v>72.526382824997455</v>
      </c>
      <c r="C50" s="448">
        <v>143.85608033338247</v>
      </c>
      <c r="D50" s="469">
        <v>4.8000000000000001E-2</v>
      </c>
      <c r="E50" s="448">
        <v>8.99</v>
      </c>
      <c r="F50" s="148">
        <v>5450</v>
      </c>
      <c r="G50" s="448">
        <v>5280</v>
      </c>
      <c r="H50" s="149">
        <v>5450</v>
      </c>
      <c r="I50" s="23">
        <v>788.45316632697825</v>
      </c>
      <c r="J50" s="25"/>
    </row>
    <row r="51" spans="1:10" ht="14.25" x14ac:dyDescent="0.2">
      <c r="A51" s="10">
        <f t="shared" si="0"/>
        <v>42782</v>
      </c>
      <c r="B51" s="148">
        <v>80.223153399997159</v>
      </c>
      <c r="C51" s="448">
        <v>159.12262476889435</v>
      </c>
      <c r="D51" s="469">
        <v>5.3999999999999999E-2</v>
      </c>
      <c r="E51" s="448"/>
      <c r="F51" s="148"/>
      <c r="G51" s="448"/>
      <c r="H51" s="149">
        <v>5660</v>
      </c>
      <c r="I51" s="23">
        <v>905.73164494998832</v>
      </c>
      <c r="J51" s="25"/>
    </row>
    <row r="52" spans="1:10" ht="14.25" x14ac:dyDescent="0.2">
      <c r="A52" s="10">
        <f t="shared" si="0"/>
        <v>42783</v>
      </c>
      <c r="B52" s="148">
        <v>87.903261949996974</v>
      </c>
      <c r="C52" s="448">
        <v>174.35612007781901</v>
      </c>
      <c r="D52" s="469">
        <v>5.3999999999999999E-2</v>
      </c>
      <c r="E52" s="448"/>
      <c r="F52" s="148"/>
      <c r="G52" s="448"/>
      <c r="H52" s="149">
        <v>5660</v>
      </c>
      <c r="I52" s="23">
        <v>992.44124256082046</v>
      </c>
      <c r="J52" s="25"/>
    </row>
    <row r="53" spans="1:10" ht="14.25" x14ac:dyDescent="0.2">
      <c r="A53" s="10">
        <f t="shared" si="0"/>
        <v>42784</v>
      </c>
      <c r="B53" s="148">
        <v>95.616949399996642</v>
      </c>
      <c r="C53" s="448">
        <v>189.65621913489335</v>
      </c>
      <c r="D53" s="469">
        <v>5.3999999999999999E-2</v>
      </c>
      <c r="E53" s="448"/>
      <c r="F53" s="148"/>
      <c r="G53" s="448"/>
      <c r="H53" s="149">
        <v>5660</v>
      </c>
      <c r="I53" s="23">
        <v>1079.5299510772143</v>
      </c>
      <c r="J53" s="25"/>
    </row>
    <row r="54" spans="1:10" ht="14.25" x14ac:dyDescent="0.2">
      <c r="A54" s="10">
        <f t="shared" si="0"/>
        <v>42785</v>
      </c>
      <c r="B54" s="148">
        <v>80.437397483330528</v>
      </c>
      <c r="C54" s="448">
        <v>159.5475779081861</v>
      </c>
      <c r="D54" s="469">
        <v>5.3999999999999999E-2</v>
      </c>
      <c r="E54" s="448"/>
      <c r="F54" s="148"/>
      <c r="G54" s="448"/>
      <c r="H54" s="149">
        <v>5660</v>
      </c>
      <c r="I54" s="23">
        <v>908.15049334716866</v>
      </c>
      <c r="J54" s="25"/>
    </row>
    <row r="55" spans="1:10" ht="14.25" x14ac:dyDescent="0.2">
      <c r="A55" s="10">
        <f t="shared" si="0"/>
        <v>42786</v>
      </c>
      <c r="B55" s="148">
        <v>94.938148491663341</v>
      </c>
      <c r="C55" s="448">
        <v>188.30981753321424</v>
      </c>
      <c r="D55" s="469">
        <v>5.3999999999999999E-2</v>
      </c>
      <c r="E55" s="448"/>
      <c r="F55" s="148"/>
      <c r="G55" s="448"/>
      <c r="H55" s="149">
        <v>5660</v>
      </c>
      <c r="I55" s="23">
        <v>1071.8661852285597</v>
      </c>
      <c r="J55" s="25"/>
    </row>
    <row r="56" spans="1:10" ht="14.25" x14ac:dyDescent="0.2">
      <c r="A56" s="10">
        <f t="shared" si="0"/>
        <v>42787</v>
      </c>
      <c r="B56" s="148">
        <v>109.59817278332946</v>
      </c>
      <c r="C56" s="448">
        <v>217.387975715734</v>
      </c>
      <c r="D56" s="469">
        <v>5.3999999999999999E-2</v>
      </c>
      <c r="E56" s="448"/>
      <c r="F56" s="148"/>
      <c r="G56" s="448"/>
      <c r="H56" s="149">
        <v>5660</v>
      </c>
      <c r="I56" s="23">
        <v>1237.3800967858931</v>
      </c>
      <c r="J56" s="25"/>
    </row>
    <row r="57" spans="1:10" ht="14.25" x14ac:dyDescent="0.2">
      <c r="A57" s="10">
        <f t="shared" si="0"/>
        <v>42788</v>
      </c>
      <c r="B57" s="148">
        <v>82.484955708330361</v>
      </c>
      <c r="C57" s="448">
        <v>163.60890964747327</v>
      </c>
      <c r="D57" s="469">
        <v>5.3999999999999999E-2</v>
      </c>
      <c r="E57" s="448">
        <v>9</v>
      </c>
      <c r="F57" s="148">
        <v>5660</v>
      </c>
      <c r="G57" s="448">
        <v>4890</v>
      </c>
      <c r="H57" s="149">
        <v>5660</v>
      </c>
      <c r="I57" s="23">
        <v>931.26773819060122</v>
      </c>
      <c r="J57" s="25"/>
    </row>
    <row r="58" spans="1:10" ht="14.25" x14ac:dyDescent="0.2">
      <c r="A58" s="10">
        <f t="shared" si="0"/>
        <v>42789</v>
      </c>
      <c r="B58" s="148">
        <v>78.400484099997115</v>
      </c>
      <c r="C58" s="448">
        <v>155.50736021234428</v>
      </c>
      <c r="D58" s="469">
        <v>3.7199999999999997E-2</v>
      </c>
      <c r="E58" s="448"/>
      <c r="F58" s="148"/>
      <c r="G58" s="448"/>
      <c r="H58" s="149">
        <v>6730</v>
      </c>
      <c r="I58" s="23">
        <v>1052.4880894928135</v>
      </c>
      <c r="J58" s="25"/>
    </row>
    <row r="59" spans="1:10" ht="14.25" x14ac:dyDescent="0.2">
      <c r="A59" s="10">
        <f t="shared" si="0"/>
        <v>42790</v>
      </c>
      <c r="B59" s="148">
        <v>77.32780787499749</v>
      </c>
      <c r="C59" s="448">
        <v>153.37970692005752</v>
      </c>
      <c r="D59" s="469">
        <v>3.7199999999999997E-2</v>
      </c>
      <c r="E59" s="448"/>
      <c r="F59" s="148"/>
      <c r="G59" s="448"/>
      <c r="H59" s="149">
        <v>6730</v>
      </c>
      <c r="I59" s="23">
        <v>1038.0879366920444</v>
      </c>
      <c r="J59" s="25"/>
    </row>
    <row r="60" spans="1:10" ht="14.25" x14ac:dyDescent="0.2">
      <c r="A60" s="10">
        <f t="shared" si="0"/>
        <v>42791</v>
      </c>
      <c r="B60" s="148">
        <v>77.140716049997167</v>
      </c>
      <c r="C60" s="448">
        <v>153.0086102851694</v>
      </c>
      <c r="D60" s="469">
        <v>3.7199999999999997E-2</v>
      </c>
      <c r="E60" s="448"/>
      <c r="F60" s="148"/>
      <c r="G60" s="448"/>
      <c r="H60" s="149">
        <v>6730</v>
      </c>
      <c r="I60" s="23">
        <v>1035.5763206004506</v>
      </c>
      <c r="J60" s="25"/>
    </row>
    <row r="61" spans="1:10" ht="14.25" x14ac:dyDescent="0.2">
      <c r="A61" s="10">
        <f t="shared" si="0"/>
        <v>42792</v>
      </c>
      <c r="B61" s="148">
        <v>75.085255449997376</v>
      </c>
      <c r="C61" s="448">
        <v>148.9316041850698</v>
      </c>
      <c r="D61" s="469">
        <v>3.7199999999999997E-2</v>
      </c>
      <c r="E61" s="448"/>
      <c r="F61" s="148"/>
      <c r="G61" s="448"/>
      <c r="H61" s="149">
        <v>6730</v>
      </c>
      <c r="I61" s="23">
        <v>1007.9827690458167</v>
      </c>
      <c r="J61" s="25"/>
    </row>
    <row r="62" spans="1:10" ht="14.25" x14ac:dyDescent="0.2">
      <c r="A62" s="10">
        <f t="shared" si="0"/>
        <v>42793</v>
      </c>
      <c r="B62" s="148">
        <v>67.915821449997651</v>
      </c>
      <c r="C62" s="448">
        <v>134.71103184607034</v>
      </c>
      <c r="D62" s="469">
        <v>3.7199999999999997E-2</v>
      </c>
      <c r="E62" s="448"/>
      <c r="F62" s="148"/>
      <c r="G62" s="448"/>
      <c r="H62" s="149">
        <v>6730</v>
      </c>
      <c r="I62" s="23">
        <v>911.73663000692738</v>
      </c>
      <c r="J62" s="25"/>
    </row>
    <row r="63" spans="1:10" ht="14.25" x14ac:dyDescent="0.2">
      <c r="A63" s="10">
        <f t="shared" si="0"/>
        <v>42794</v>
      </c>
      <c r="B63" s="148">
        <v>61.80422734999788</v>
      </c>
      <c r="C63" s="448">
        <v>122.5886849487208</v>
      </c>
      <c r="D63" s="469">
        <v>3.7199999999999997E-2</v>
      </c>
      <c r="E63" s="448"/>
      <c r="F63" s="148"/>
      <c r="G63" s="448"/>
      <c r="H63" s="149">
        <v>6730</v>
      </c>
      <c r="I63" s="23">
        <v>829.69147337422066</v>
      </c>
      <c r="J63" s="25"/>
    </row>
    <row r="64" spans="1:10" ht="14.25" x14ac:dyDescent="0.2">
      <c r="A64" s="10">
        <f>+A63+1</f>
        <v>42795</v>
      </c>
      <c r="B64" s="148">
        <v>62.928987474997882</v>
      </c>
      <c r="C64" s="448">
        <v>124.81964665665831</v>
      </c>
      <c r="D64" s="469">
        <v>3.7199999999999997E-2</v>
      </c>
      <c r="E64" s="448">
        <v>11.8</v>
      </c>
      <c r="F64" s="148">
        <v>6730</v>
      </c>
      <c r="G64" s="448">
        <v>5032</v>
      </c>
      <c r="H64" s="149">
        <v>6730</v>
      </c>
      <c r="I64" s="23">
        <v>844.79082701582649</v>
      </c>
      <c r="J64" s="25"/>
    </row>
    <row r="65" spans="1:10" ht="14.25" x14ac:dyDescent="0.2">
      <c r="A65" s="10">
        <f t="shared" si="0"/>
        <v>42796</v>
      </c>
      <c r="B65" s="148">
        <v>67.71224892499778</v>
      </c>
      <c r="C65" s="448">
        <v>134.3072457427331</v>
      </c>
      <c r="D65" s="469">
        <v>5.2999999999999999E-2</v>
      </c>
      <c r="E65" s="448"/>
      <c r="F65" s="148"/>
      <c r="G65" s="448"/>
      <c r="H65" s="149">
        <v>5240</v>
      </c>
      <c r="I65" s="23">
        <v>707.75330570905771</v>
      </c>
      <c r="J65" s="25"/>
    </row>
    <row r="66" spans="1:10" ht="14.25" x14ac:dyDescent="0.2">
      <c r="A66" s="10">
        <f t="shared" si="0"/>
        <v>42797</v>
      </c>
      <c r="B66" s="148">
        <v>69.230850999997628</v>
      </c>
      <c r="C66" s="448">
        <v>137.31939295849529</v>
      </c>
      <c r="D66" s="469">
        <v>5.2999999999999999E-2</v>
      </c>
      <c r="E66" s="448"/>
      <c r="F66" s="148"/>
      <c r="G66" s="448"/>
      <c r="H66" s="149">
        <v>5240</v>
      </c>
      <c r="I66" s="23">
        <v>723.62629258663549</v>
      </c>
      <c r="J66" s="25"/>
    </row>
    <row r="67" spans="1:10" ht="14.25" x14ac:dyDescent="0.2">
      <c r="A67" s="10">
        <f t="shared" si="0"/>
        <v>42798</v>
      </c>
      <c r="B67" s="148">
        <v>64.495536724997677</v>
      </c>
      <c r="C67" s="448">
        <v>127.9268970940329</v>
      </c>
      <c r="D67" s="469">
        <v>5.2999999999999999E-2</v>
      </c>
      <c r="E67" s="448"/>
      <c r="F67" s="148"/>
      <c r="G67" s="448"/>
      <c r="H67" s="149">
        <v>5240</v>
      </c>
      <c r="I67" s="23">
        <v>674.13104785750602</v>
      </c>
      <c r="J67" s="25"/>
    </row>
    <row r="68" spans="1:10" ht="14.25" x14ac:dyDescent="0.2">
      <c r="A68" s="10">
        <f t="shared" si="0"/>
        <v>42799</v>
      </c>
      <c r="B68" s="148">
        <v>65.413579049997665</v>
      </c>
      <c r="C68" s="448">
        <v>129.74783404567037</v>
      </c>
      <c r="D68" s="469">
        <v>5.2999999999999999E-2</v>
      </c>
      <c r="E68" s="448"/>
      <c r="F68" s="148"/>
      <c r="G68" s="448"/>
      <c r="H68" s="149">
        <v>5240</v>
      </c>
      <c r="I68" s="23">
        <v>683.72676356057286</v>
      </c>
      <c r="J68" s="25"/>
    </row>
    <row r="69" spans="1:10" ht="14.25" x14ac:dyDescent="0.2">
      <c r="A69" s="10">
        <f t="shared" si="0"/>
        <v>42800</v>
      </c>
      <c r="B69" s="148">
        <v>42.879335649998495</v>
      </c>
      <c r="C69" s="448">
        <v>85.051162261772021</v>
      </c>
      <c r="D69" s="469">
        <v>5.2999999999999999E-2</v>
      </c>
      <c r="E69" s="448"/>
      <c r="F69" s="148"/>
      <c r="G69" s="448"/>
      <c r="H69" s="149">
        <v>5240</v>
      </c>
      <c r="I69" s="23">
        <v>448.19057164250995</v>
      </c>
      <c r="J69" s="25"/>
    </row>
    <row r="70" spans="1:10" ht="14.25" x14ac:dyDescent="0.2">
      <c r="A70" s="10">
        <f t="shared" si="0"/>
        <v>42801</v>
      </c>
      <c r="B70" s="148">
        <v>19.367362599999307</v>
      </c>
      <c r="C70" s="448">
        <v>38.415163717098629</v>
      </c>
      <c r="D70" s="469">
        <v>5.2999999999999999E-2</v>
      </c>
      <c r="E70" s="448"/>
      <c r="F70" s="148"/>
      <c r="G70" s="448"/>
      <c r="H70" s="149">
        <v>5240</v>
      </c>
      <c r="I70" s="23">
        <v>202.43479016918397</v>
      </c>
      <c r="J70" s="25"/>
    </row>
    <row r="71" spans="1:10" ht="14.25" x14ac:dyDescent="0.2">
      <c r="A71" s="10">
        <f t="shared" ref="A71:A134" si="1">+A70+1</f>
        <v>42802</v>
      </c>
      <c r="B71" s="148">
        <v>5.6710407749997138</v>
      </c>
      <c r="C71" s="448">
        <v>11.248509377211933</v>
      </c>
      <c r="D71" s="469">
        <v>5.2999999999999999E-2</v>
      </c>
      <c r="E71" s="448">
        <v>8.35</v>
      </c>
      <c r="F71" s="148">
        <v>555</v>
      </c>
      <c r="G71" s="448">
        <v>5240</v>
      </c>
      <c r="H71" s="149">
        <v>5240</v>
      </c>
      <c r="I71" s="23">
        <v>59.275801927103622</v>
      </c>
      <c r="J71" s="25"/>
    </row>
    <row r="72" spans="1:10" ht="14.25" x14ac:dyDescent="0.2">
      <c r="A72" s="10">
        <f t="shared" si="1"/>
        <v>42803</v>
      </c>
      <c r="B72" s="148">
        <v>12.288792166666203</v>
      </c>
      <c r="C72" s="448">
        <v>24.374819262582417</v>
      </c>
      <c r="D72" s="469">
        <v>5.2999999999999999E-2</v>
      </c>
      <c r="E72" s="448"/>
      <c r="F72" s="148"/>
      <c r="G72" s="448"/>
      <c r="H72" s="149">
        <v>6800</v>
      </c>
      <c r="I72" s="23">
        <v>166.68690902933872</v>
      </c>
      <c r="J72" s="25"/>
    </row>
    <row r="73" spans="1:10" ht="14.25" x14ac:dyDescent="0.2">
      <c r="A73" s="10">
        <f t="shared" si="1"/>
        <v>42804</v>
      </c>
      <c r="B73" s="148">
        <v>15.465428908332756</v>
      </c>
      <c r="C73" s="448">
        <v>30.675678239678021</v>
      </c>
      <c r="D73" s="469">
        <v>5.2999999999999999E-2</v>
      </c>
      <c r="E73" s="448"/>
      <c r="F73" s="148"/>
      <c r="G73" s="448"/>
      <c r="H73" s="149">
        <v>6800</v>
      </c>
      <c r="I73" s="23">
        <v>209.77525753389924</v>
      </c>
      <c r="J73" s="25"/>
    </row>
    <row r="74" spans="1:10" ht="14.25" x14ac:dyDescent="0.2">
      <c r="A74" s="10">
        <f t="shared" si="1"/>
        <v>42805</v>
      </c>
      <c r="B74" s="148">
        <v>16.898432158332707</v>
      </c>
      <c r="C74" s="448">
        <v>33.518040186052922</v>
      </c>
      <c r="D74" s="469">
        <v>5.2999999999999999E-2</v>
      </c>
      <c r="E74" s="448"/>
      <c r="F74" s="148"/>
      <c r="G74" s="448"/>
      <c r="H74" s="149">
        <v>6800</v>
      </c>
      <c r="I74" s="23">
        <v>229.21271559584068</v>
      </c>
      <c r="J74" s="25"/>
    </row>
    <row r="75" spans="1:10" ht="14.25" x14ac:dyDescent="0.2">
      <c r="A75" s="10">
        <f t="shared" si="1"/>
        <v>42806</v>
      </c>
      <c r="B75" s="148">
        <v>8.574190408332969</v>
      </c>
      <c r="C75" s="448">
        <v>17.006906674928445</v>
      </c>
      <c r="D75" s="469">
        <v>5.2999999999999999E-2</v>
      </c>
      <c r="E75" s="448"/>
      <c r="F75" s="148"/>
      <c r="G75" s="448"/>
      <c r="H75" s="149">
        <v>6800</v>
      </c>
      <c r="I75" s="23">
        <v>116.30152721361807</v>
      </c>
      <c r="J75" s="25"/>
    </row>
    <row r="76" spans="1:10" ht="14.25" x14ac:dyDescent="0.2">
      <c r="A76" s="10">
        <f t="shared" si="1"/>
        <v>42807</v>
      </c>
      <c r="B76" s="148">
        <v>4.0921767999997565</v>
      </c>
      <c r="C76" s="448">
        <v>8.116832682799517</v>
      </c>
      <c r="D76" s="469">
        <v>5.2999999999999999E-2</v>
      </c>
      <c r="E76" s="448"/>
      <c r="F76" s="148"/>
      <c r="G76" s="448"/>
      <c r="H76" s="149">
        <v>6800</v>
      </c>
      <c r="I76" s="23">
        <v>55.506862899332297</v>
      </c>
      <c r="J76" s="25"/>
    </row>
    <row r="77" spans="1:10" ht="14.25" x14ac:dyDescent="0.2">
      <c r="A77" s="10">
        <f t="shared" si="1"/>
        <v>42808</v>
      </c>
      <c r="B77" s="148">
        <v>14.734956574999453</v>
      </c>
      <c r="C77" s="448">
        <v>29.226786366511416</v>
      </c>
      <c r="D77" s="469">
        <v>5.2999999999999999E-2</v>
      </c>
      <c r="E77" s="448"/>
      <c r="F77" s="148"/>
      <c r="G77" s="448"/>
      <c r="H77" s="149">
        <v>6800</v>
      </c>
      <c r="I77" s="23">
        <v>199.8670278459519</v>
      </c>
      <c r="J77" s="25"/>
    </row>
    <row r="78" spans="1:10" ht="14.25" x14ac:dyDescent="0.2">
      <c r="A78" s="10">
        <f t="shared" si="1"/>
        <v>42809</v>
      </c>
      <c r="B78" s="148">
        <v>14.540027616666128</v>
      </c>
      <c r="C78" s="448">
        <v>28.840144777657265</v>
      </c>
      <c r="D78" s="469">
        <v>5.2999999999999999E-2</v>
      </c>
      <c r="E78" s="448">
        <v>10.4</v>
      </c>
      <c r="F78" s="148">
        <v>6800</v>
      </c>
      <c r="G78" s="448">
        <v>7030</v>
      </c>
      <c r="H78" s="149">
        <v>6800</v>
      </c>
      <c r="I78" s="23">
        <v>197.22298398027189</v>
      </c>
      <c r="J78" s="25"/>
    </row>
    <row r="79" spans="1:10" ht="14.25" x14ac:dyDescent="0.2">
      <c r="A79" s="10">
        <f t="shared" si="1"/>
        <v>42810</v>
      </c>
      <c r="B79" s="148">
        <v>14.381756999999473</v>
      </c>
      <c r="C79" s="448">
        <v>28.526215009498955</v>
      </c>
      <c r="D79" s="469">
        <v>3.6299999999999999E-2</v>
      </c>
      <c r="E79" s="448"/>
      <c r="F79" s="148"/>
      <c r="G79" s="448"/>
      <c r="H79" s="149">
        <v>6740</v>
      </c>
      <c r="I79" s="23">
        <v>193.35491862469132</v>
      </c>
      <c r="J79" s="25"/>
    </row>
    <row r="80" spans="1:10" ht="14.25" x14ac:dyDescent="0.2">
      <c r="A80" s="10">
        <f t="shared" si="1"/>
        <v>42811</v>
      </c>
      <c r="B80" s="148">
        <v>9.2621897916662785</v>
      </c>
      <c r="C80" s="448">
        <v>18.371553451770065</v>
      </c>
      <c r="D80" s="469">
        <v>3.6299999999999999E-2</v>
      </c>
      <c r="E80" s="448"/>
      <c r="F80" s="148"/>
      <c r="G80" s="448"/>
      <c r="H80" s="149">
        <v>6740</v>
      </c>
      <c r="I80" s="23">
        <v>124.52511563462977</v>
      </c>
      <c r="J80" s="25"/>
    </row>
    <row r="81" spans="1:10" ht="14.25" x14ac:dyDescent="0.2">
      <c r="A81" s="10">
        <f t="shared" si="1"/>
        <v>42812</v>
      </c>
      <c r="B81" s="148">
        <v>6.9412626499996861</v>
      </c>
      <c r="C81" s="448">
        <v>13.767994466274377</v>
      </c>
      <c r="D81" s="469">
        <v>3.6299999999999999E-2</v>
      </c>
      <c r="E81" s="448"/>
      <c r="F81" s="148"/>
      <c r="G81" s="448"/>
      <c r="H81" s="149">
        <v>6740</v>
      </c>
      <c r="I81" s="23">
        <v>93.321509662786539</v>
      </c>
      <c r="J81" s="25"/>
    </row>
    <row r="82" spans="1:10" ht="14.25" x14ac:dyDescent="0.2">
      <c r="A82" s="10">
        <f t="shared" si="1"/>
        <v>42813</v>
      </c>
      <c r="B82" s="148">
        <v>7.5190768249996722</v>
      </c>
      <c r="C82" s="448">
        <v>14.914088882386849</v>
      </c>
      <c r="D82" s="469">
        <v>3.6299999999999999E-2</v>
      </c>
      <c r="E82" s="448"/>
      <c r="F82" s="148"/>
      <c r="G82" s="448"/>
      <c r="H82" s="149">
        <v>6740</v>
      </c>
      <c r="I82" s="23">
        <v>101.08990769560822</v>
      </c>
      <c r="J82" s="25"/>
    </row>
    <row r="83" spans="1:10" ht="14.25" x14ac:dyDescent="0.2">
      <c r="A83" s="10">
        <f t="shared" si="1"/>
        <v>42814</v>
      </c>
      <c r="B83" s="148">
        <v>7.7521189749996582</v>
      </c>
      <c r="C83" s="448">
        <v>15.376327986911821</v>
      </c>
      <c r="D83" s="469">
        <v>3.6299999999999999E-2</v>
      </c>
      <c r="E83" s="448"/>
      <c r="F83" s="148"/>
      <c r="G83" s="448"/>
      <c r="H83" s="149">
        <v>6740</v>
      </c>
      <c r="I83" s="23">
        <v>104.22303294236161</v>
      </c>
      <c r="J83" s="25"/>
    </row>
    <row r="84" spans="1:10" ht="14.25" x14ac:dyDescent="0.2">
      <c r="A84" s="10">
        <f t="shared" si="1"/>
        <v>42815</v>
      </c>
      <c r="B84" s="148">
        <v>26.116120541665719</v>
      </c>
      <c r="C84" s="448">
        <v>51.801325094393952</v>
      </c>
      <c r="D84" s="469">
        <v>3.6299999999999999E-2</v>
      </c>
      <c r="E84" s="448"/>
      <c r="F84" s="148"/>
      <c r="G84" s="448"/>
      <c r="H84" s="149">
        <v>6740</v>
      </c>
      <c r="I84" s="23">
        <v>351.11706880644624</v>
      </c>
      <c r="J84" s="25"/>
    </row>
    <row r="85" spans="1:10" ht="14.25" x14ac:dyDescent="0.2">
      <c r="A85" s="10">
        <f t="shared" si="1"/>
        <v>42816</v>
      </c>
      <c r="B85" s="148">
        <v>56.2957041749981</v>
      </c>
      <c r="C85" s="448">
        <v>111.66252923110873</v>
      </c>
      <c r="D85" s="469">
        <v>3.6299999999999999E-2</v>
      </c>
      <c r="E85" s="448">
        <v>11.6</v>
      </c>
      <c r="F85" s="148">
        <v>6740</v>
      </c>
      <c r="G85" s="448">
        <v>7900</v>
      </c>
      <c r="H85" s="149">
        <v>6740</v>
      </c>
      <c r="I85" s="23">
        <v>756.86519384779308</v>
      </c>
      <c r="J85" s="25"/>
    </row>
    <row r="86" spans="1:10" ht="14.25" x14ac:dyDescent="0.2">
      <c r="A86" s="10">
        <f t="shared" si="1"/>
        <v>42817</v>
      </c>
      <c r="B86" s="148">
        <v>54.998191499998114</v>
      </c>
      <c r="C86" s="448">
        <v>109.08891284024627</v>
      </c>
      <c r="D86" s="469">
        <v>0.06</v>
      </c>
      <c r="E86" s="448"/>
      <c r="F86" s="148"/>
      <c r="G86" s="448"/>
      <c r="H86" s="149">
        <v>6660</v>
      </c>
      <c r="I86" s="23">
        <v>730.64433153890081</v>
      </c>
      <c r="J86" s="25"/>
    </row>
    <row r="87" spans="1:10" ht="14.25" x14ac:dyDescent="0.2">
      <c r="A87" s="10">
        <f t="shared" si="1"/>
        <v>42818</v>
      </c>
      <c r="B87" s="148">
        <v>43.460540991665141</v>
      </c>
      <c r="C87" s="448">
        <v>86.203983056967814</v>
      </c>
      <c r="D87" s="469">
        <v>0.06</v>
      </c>
      <c r="E87" s="448"/>
      <c r="F87" s="148"/>
      <c r="G87" s="448"/>
      <c r="H87" s="149">
        <v>6660</v>
      </c>
      <c r="I87" s="23">
        <v>577.36803802312784</v>
      </c>
      <c r="J87" s="25"/>
    </row>
    <row r="88" spans="1:10" ht="14.25" x14ac:dyDescent="0.2">
      <c r="A88" s="10">
        <f t="shared" si="1"/>
        <v>42819</v>
      </c>
      <c r="B88" s="148">
        <v>38.760939966665298</v>
      </c>
      <c r="C88" s="448">
        <v>76.882324423880618</v>
      </c>
      <c r="D88" s="469">
        <v>0.06</v>
      </c>
      <c r="E88" s="448"/>
      <c r="F88" s="148"/>
      <c r="G88" s="448"/>
      <c r="H88" s="149">
        <v>6660</v>
      </c>
      <c r="I88" s="23">
        <v>514.93440601159773</v>
      </c>
      <c r="J88" s="25"/>
    </row>
    <row r="89" spans="1:10" ht="14.25" x14ac:dyDescent="0.2">
      <c r="A89" s="10">
        <f t="shared" si="1"/>
        <v>42820</v>
      </c>
      <c r="B89" s="148">
        <v>37.50288522499865</v>
      </c>
      <c r="C89" s="448">
        <v>74.386972843784818</v>
      </c>
      <c r="D89" s="469">
        <v>0.06</v>
      </c>
      <c r="E89" s="448"/>
      <c r="F89" s="148"/>
      <c r="G89" s="448"/>
      <c r="H89" s="149">
        <v>6660</v>
      </c>
      <c r="I89" s="23">
        <v>498.221300713137</v>
      </c>
      <c r="J89" s="25"/>
    </row>
    <row r="90" spans="1:10" ht="14.25" x14ac:dyDescent="0.2">
      <c r="A90" s="10">
        <f t="shared" si="1"/>
        <v>42821</v>
      </c>
      <c r="B90" s="148">
        <v>31.719234874998865</v>
      </c>
      <c r="C90" s="448">
        <v>62.915102374560249</v>
      </c>
      <c r="D90" s="469">
        <v>0.06</v>
      </c>
      <c r="E90" s="448"/>
      <c r="F90" s="148"/>
      <c r="G90" s="448"/>
      <c r="H90" s="149">
        <v>6660</v>
      </c>
      <c r="I90" s="23">
        <v>421.38620434764169</v>
      </c>
      <c r="J90" s="25"/>
    </row>
    <row r="91" spans="1:10" ht="14.25" x14ac:dyDescent="0.2">
      <c r="A91" s="10">
        <f t="shared" si="1"/>
        <v>42822</v>
      </c>
      <c r="B91" s="148">
        <v>17.104117783332718</v>
      </c>
      <c r="C91" s="448">
        <v>33.926017623240448</v>
      </c>
      <c r="D91" s="469">
        <v>0.06</v>
      </c>
      <c r="E91" s="448"/>
      <c r="F91" s="148"/>
      <c r="G91" s="448"/>
      <c r="H91" s="149">
        <v>6660</v>
      </c>
      <c r="I91" s="23">
        <v>227.22613896069998</v>
      </c>
      <c r="J91" s="25"/>
    </row>
    <row r="92" spans="1:10" ht="14.25" x14ac:dyDescent="0.2">
      <c r="A92" s="10">
        <f t="shared" si="1"/>
        <v>42823</v>
      </c>
      <c r="B92" s="148">
        <v>7.9125278416663436</v>
      </c>
      <c r="C92" s="448">
        <v>15.694498973945192</v>
      </c>
      <c r="D92" s="469">
        <v>0.06</v>
      </c>
      <c r="E92" s="448">
        <v>9.59</v>
      </c>
      <c r="F92" s="148">
        <v>6660</v>
      </c>
      <c r="G92" s="448">
        <v>6260</v>
      </c>
      <c r="H92" s="149">
        <v>6660</v>
      </c>
      <c r="I92" s="23">
        <v>105.11697672199723</v>
      </c>
      <c r="J92" s="25"/>
    </row>
    <row r="93" spans="1:10" ht="14.25" x14ac:dyDescent="0.2">
      <c r="A93" s="10">
        <f t="shared" si="1"/>
        <v>42824</v>
      </c>
      <c r="B93" s="148">
        <v>5.2435143249997269</v>
      </c>
      <c r="C93" s="448">
        <v>10.400510663636959</v>
      </c>
      <c r="D93" s="469">
        <v>4.6049999999999994E-2</v>
      </c>
      <c r="E93" s="448"/>
      <c r="F93" s="148"/>
      <c r="G93" s="448"/>
      <c r="H93" s="149">
        <v>6660</v>
      </c>
      <c r="I93" s="23">
        <v>69.659454509594326</v>
      </c>
      <c r="J93" s="25"/>
    </row>
    <row r="94" spans="1:10" ht="14.25" x14ac:dyDescent="0.2">
      <c r="A94" s="10">
        <f t="shared" si="1"/>
        <v>42825</v>
      </c>
      <c r="B94" s="148">
        <v>1.9409454249998077</v>
      </c>
      <c r="C94" s="448">
        <v>3.8498652504871185</v>
      </c>
      <c r="D94" s="469">
        <v>4.6049999999999994E-2</v>
      </c>
      <c r="E94" s="448"/>
      <c r="F94" s="148"/>
      <c r="G94" s="448"/>
      <c r="H94" s="149">
        <v>6660</v>
      </c>
      <c r="I94" s="23">
        <v>25.785225548780463</v>
      </c>
      <c r="J94" s="25"/>
    </row>
    <row r="95" spans="1:10" ht="14.25" x14ac:dyDescent="0.2">
      <c r="A95" s="10">
        <f>+A94+1</f>
        <v>42826</v>
      </c>
      <c r="B95" s="148">
        <v>1.8388164666664653</v>
      </c>
      <c r="C95" s="448">
        <v>3.6472924616329339</v>
      </c>
      <c r="D95" s="469">
        <v>4.6049999999999994E-2</v>
      </c>
      <c r="E95" s="448"/>
      <c r="F95" s="148"/>
      <c r="G95" s="448"/>
      <c r="H95" s="149">
        <v>6660</v>
      </c>
      <c r="I95" s="23">
        <v>24.428454672192071</v>
      </c>
      <c r="J95" s="25"/>
    </row>
    <row r="96" spans="1:10" ht="14.25" x14ac:dyDescent="0.2">
      <c r="A96" s="10">
        <f t="shared" si="1"/>
        <v>42827</v>
      </c>
      <c r="B96" s="148">
        <v>1.8279186333331319</v>
      </c>
      <c r="C96" s="448">
        <v>3.6256766092162671</v>
      </c>
      <c r="D96" s="469">
        <v>4.6049999999999994E-2</v>
      </c>
      <c r="E96" s="448"/>
      <c r="F96" s="148"/>
      <c r="G96" s="448"/>
      <c r="H96" s="149">
        <v>6660</v>
      </c>
      <c r="I96" s="23">
        <v>24.283678272570711</v>
      </c>
      <c r="J96" s="25"/>
    </row>
    <row r="97" spans="1:10" ht="14.25" x14ac:dyDescent="0.2">
      <c r="A97" s="10">
        <f t="shared" si="1"/>
        <v>42828</v>
      </c>
      <c r="B97" s="148">
        <v>1.2339456833331524</v>
      </c>
      <c r="C97" s="448">
        <v>2.447531262891308</v>
      </c>
      <c r="D97" s="469">
        <v>4.6049999999999994E-2</v>
      </c>
      <c r="E97" s="448"/>
      <c r="F97" s="148"/>
      <c r="G97" s="448"/>
      <c r="H97" s="149">
        <v>6660</v>
      </c>
      <c r="I97" s="23">
        <v>16.392819370329555</v>
      </c>
      <c r="J97" s="25"/>
    </row>
    <row r="98" spans="1:10" ht="14.25" x14ac:dyDescent="0.2">
      <c r="A98" s="10">
        <f t="shared" si="1"/>
        <v>42829</v>
      </c>
      <c r="B98" s="148">
        <v>2.0100955666664659</v>
      </c>
      <c r="C98" s="448">
        <v>3.9870245564829352</v>
      </c>
      <c r="D98" s="469">
        <v>4.6049999999999994E-2</v>
      </c>
      <c r="E98" s="448"/>
      <c r="F98" s="148"/>
      <c r="G98" s="448"/>
      <c r="H98" s="149">
        <v>6660</v>
      </c>
      <c r="I98" s="23">
        <v>26.703876829047704</v>
      </c>
      <c r="J98" s="25"/>
    </row>
    <row r="99" spans="1:10" ht="14.25" x14ac:dyDescent="0.2">
      <c r="A99" s="10">
        <f t="shared" si="1"/>
        <v>42830</v>
      </c>
      <c r="B99" s="148">
        <v>1.2869374166664986</v>
      </c>
      <c r="C99" s="448">
        <v>2.5526403659580001</v>
      </c>
      <c r="D99" s="469">
        <v>3.2099999999999997E-2</v>
      </c>
      <c r="E99" s="448"/>
      <c r="F99" s="148"/>
      <c r="G99" s="448"/>
      <c r="H99" s="149">
        <v>7350</v>
      </c>
      <c r="I99" s="23">
        <v>18.868099081655519</v>
      </c>
      <c r="J99" s="25"/>
    </row>
    <row r="100" spans="1:10" ht="14.25" x14ac:dyDescent="0.2">
      <c r="A100" s="10">
        <f t="shared" si="1"/>
        <v>42831</v>
      </c>
      <c r="B100" s="148">
        <v>1.8143789999998214</v>
      </c>
      <c r="C100" s="448">
        <v>3.598820746499646</v>
      </c>
      <c r="D100" s="469">
        <v>3.2099999999999997E-2</v>
      </c>
      <c r="E100" s="448"/>
      <c r="F100" s="148"/>
      <c r="G100" s="448"/>
      <c r="H100" s="149">
        <v>7350</v>
      </c>
      <c r="I100" s="23">
        <v>26.601047028647528</v>
      </c>
      <c r="J100" s="25"/>
    </row>
    <row r="101" spans="1:10" ht="14.25" x14ac:dyDescent="0.2">
      <c r="A101" s="10">
        <f t="shared" si="1"/>
        <v>42832</v>
      </c>
      <c r="B101" s="148">
        <v>8.3071649999996513</v>
      </c>
      <c r="C101" s="448">
        <v>16.477261777499308</v>
      </c>
      <c r="D101" s="469">
        <v>3.2099999999999997E-2</v>
      </c>
      <c r="E101" s="448"/>
      <c r="F101" s="148"/>
      <c r="G101" s="448"/>
      <c r="H101" s="149">
        <v>7350</v>
      </c>
      <c r="I101" s="23">
        <v>121.79334463182566</v>
      </c>
      <c r="J101" s="25"/>
    </row>
    <row r="102" spans="1:10" ht="14.25" x14ac:dyDescent="0.2">
      <c r="A102" s="10">
        <f t="shared" si="1"/>
        <v>42833</v>
      </c>
      <c r="B102" s="148">
        <v>24.388183416665758</v>
      </c>
      <c r="C102" s="448">
        <v>48.37396180695653</v>
      </c>
      <c r="D102" s="469">
        <v>3.2099999999999997E-2</v>
      </c>
      <c r="E102" s="448"/>
      <c r="F102" s="148"/>
      <c r="G102" s="448"/>
      <c r="H102" s="149">
        <v>7350</v>
      </c>
      <c r="I102" s="23">
        <v>357.5610244662617</v>
      </c>
      <c r="J102" s="25"/>
    </row>
    <row r="103" spans="1:10" ht="14.25" x14ac:dyDescent="0.2">
      <c r="A103" s="10">
        <f t="shared" si="1"/>
        <v>42834</v>
      </c>
      <c r="B103" s="148">
        <v>35.246703433332122</v>
      </c>
      <c r="C103" s="448">
        <v>69.911836260014269</v>
      </c>
      <c r="D103" s="469">
        <v>3.2099999999999997E-2</v>
      </c>
      <c r="E103" s="448"/>
      <c r="F103" s="148"/>
      <c r="G103" s="448"/>
      <c r="H103" s="149">
        <v>7350</v>
      </c>
      <c r="I103" s="23">
        <v>516.76039881135773</v>
      </c>
      <c r="J103" s="25"/>
    </row>
    <row r="104" spans="1:10" ht="14.25" x14ac:dyDescent="0.2">
      <c r="A104" s="10">
        <f t="shared" si="1"/>
        <v>42835</v>
      </c>
      <c r="B104" s="148">
        <v>20.308621708332609</v>
      </c>
      <c r="C104" s="448">
        <v>40.282151158477731</v>
      </c>
      <c r="D104" s="469">
        <v>3.2099999999999997E-2</v>
      </c>
      <c r="E104" s="448"/>
      <c r="F104" s="148"/>
      <c r="G104" s="448"/>
      <c r="H104" s="149">
        <v>7350</v>
      </c>
      <c r="I104" s="23">
        <v>297.74958878515514</v>
      </c>
      <c r="J104" s="25"/>
    </row>
    <row r="105" spans="1:10" ht="14.25" x14ac:dyDescent="0.2">
      <c r="A105" s="10">
        <f t="shared" si="1"/>
        <v>42836</v>
      </c>
      <c r="B105" s="148">
        <v>3.2240421999997793</v>
      </c>
      <c r="C105" s="448">
        <v>6.3948877036995624</v>
      </c>
      <c r="D105" s="469">
        <v>3.2099999999999997E-2</v>
      </c>
      <c r="E105" s="448"/>
      <c r="F105" s="148"/>
      <c r="G105" s="448"/>
      <c r="H105" s="149">
        <v>7350</v>
      </c>
      <c r="I105" s="23">
        <v>47.268458345553391</v>
      </c>
      <c r="J105" s="25"/>
    </row>
    <row r="106" spans="1:10" ht="14.25" x14ac:dyDescent="0.2">
      <c r="A106" s="10">
        <f t="shared" si="1"/>
        <v>42837</v>
      </c>
      <c r="B106" s="148">
        <v>1.4251429333331604</v>
      </c>
      <c r="C106" s="448">
        <v>2.826771008266324</v>
      </c>
      <c r="D106" s="469">
        <v>3.2099999999999997E-2</v>
      </c>
      <c r="E106" s="448">
        <v>12.9</v>
      </c>
      <c r="F106" s="148">
        <v>7350</v>
      </c>
      <c r="G106" s="448">
        <v>7000</v>
      </c>
      <c r="H106" s="149">
        <v>7350</v>
      </c>
      <c r="I106" s="23">
        <v>20.894363411472369</v>
      </c>
      <c r="J106" s="25"/>
    </row>
    <row r="107" spans="1:10" ht="14.25" x14ac:dyDescent="0.2">
      <c r="A107" s="10">
        <f t="shared" si="1"/>
        <v>42838</v>
      </c>
      <c r="B107" s="148">
        <v>0.6006184416665602</v>
      </c>
      <c r="C107" s="448">
        <v>1.1913266790456223</v>
      </c>
      <c r="D107" s="469">
        <v>2.98E-2</v>
      </c>
      <c r="E107" s="448"/>
      <c r="F107" s="148"/>
      <c r="G107" s="448"/>
      <c r="H107" s="149">
        <v>7860</v>
      </c>
      <c r="I107" s="23">
        <v>9.4168269620653007</v>
      </c>
      <c r="J107" s="25"/>
    </row>
    <row r="108" spans="1:10" ht="14.25" x14ac:dyDescent="0.2">
      <c r="A108" s="10">
        <f t="shared" si="1"/>
        <v>42839</v>
      </c>
      <c r="B108" s="148">
        <v>0.23460830833327764</v>
      </c>
      <c r="C108" s="448">
        <v>0.4653455795790562</v>
      </c>
      <c r="D108" s="469">
        <v>2.98E-2</v>
      </c>
      <c r="E108" s="448"/>
      <c r="F108" s="148"/>
      <c r="G108" s="448"/>
      <c r="H108" s="149">
        <v>7860</v>
      </c>
      <c r="I108" s="23">
        <v>3.6783183634974623</v>
      </c>
      <c r="J108" s="25"/>
    </row>
    <row r="109" spans="1:10" ht="14.25" x14ac:dyDescent="0.2">
      <c r="A109" s="10">
        <f t="shared" si="1"/>
        <v>42840</v>
      </c>
      <c r="B109" s="148">
        <v>1.8263699999991889E-2</v>
      </c>
      <c r="C109" s="448">
        <v>3.6226048949983915E-2</v>
      </c>
      <c r="D109" s="469">
        <v>2.98E-2</v>
      </c>
      <c r="E109" s="448"/>
      <c r="F109" s="148"/>
      <c r="G109" s="448"/>
      <c r="H109" s="149">
        <v>7860</v>
      </c>
      <c r="I109" s="23">
        <v>0.28634835472214087</v>
      </c>
      <c r="J109" s="25"/>
    </row>
    <row r="110" spans="1:10" ht="14.25" x14ac:dyDescent="0.2">
      <c r="A110" s="10">
        <f t="shared" si="1"/>
        <v>42841</v>
      </c>
      <c r="B110" s="148">
        <v>0</v>
      </c>
      <c r="C110" s="448">
        <v>0</v>
      </c>
      <c r="D110" s="469"/>
      <c r="E110" s="448"/>
      <c r="F110" s="148"/>
      <c r="G110" s="448"/>
      <c r="H110" s="149"/>
      <c r="I110" s="23">
        <v>0</v>
      </c>
      <c r="J110" s="25"/>
    </row>
    <row r="111" spans="1:10" ht="14.25" x14ac:dyDescent="0.2">
      <c r="A111" s="10">
        <f t="shared" si="1"/>
        <v>42842</v>
      </c>
      <c r="B111" s="148">
        <v>0</v>
      </c>
      <c r="C111" s="448">
        <v>0</v>
      </c>
      <c r="D111" s="469"/>
      <c r="E111" s="448"/>
      <c r="F111" s="148"/>
      <c r="G111" s="448"/>
      <c r="H111" s="149"/>
      <c r="I111" s="23">
        <v>0</v>
      </c>
      <c r="J111" s="25"/>
    </row>
    <row r="112" spans="1:10" ht="14.25" x14ac:dyDescent="0.2">
      <c r="A112" s="10">
        <f t="shared" si="1"/>
        <v>42843</v>
      </c>
      <c r="B112" s="148">
        <v>23.964482658332486</v>
      </c>
      <c r="C112" s="448">
        <v>47.533551352802483</v>
      </c>
      <c r="D112" s="469">
        <v>2.98E-2</v>
      </c>
      <c r="E112" s="448"/>
      <c r="F112" s="148"/>
      <c r="G112" s="448"/>
      <c r="H112" s="149">
        <v>7860</v>
      </c>
      <c r="I112" s="23">
        <v>375.72836725219042</v>
      </c>
      <c r="J112" s="25"/>
    </row>
    <row r="113" spans="1:10" ht="14.25" x14ac:dyDescent="0.2">
      <c r="A113" s="10">
        <f t="shared" si="1"/>
        <v>42844</v>
      </c>
      <c r="B113" s="148">
        <v>38.258490391665312</v>
      </c>
      <c r="C113" s="448">
        <v>75.885715691868143</v>
      </c>
      <c r="D113" s="469">
        <v>2.98E-2</v>
      </c>
      <c r="E113" s="448">
        <v>14.4</v>
      </c>
      <c r="F113" s="148">
        <v>7860</v>
      </c>
      <c r="G113" s="448">
        <v>7070</v>
      </c>
      <c r="H113" s="149">
        <v>7860</v>
      </c>
      <c r="I113" s="23">
        <v>599.83769870349704</v>
      </c>
      <c r="J113" s="25"/>
    </row>
    <row r="114" spans="1:10" ht="14.25" x14ac:dyDescent="0.2">
      <c r="A114" s="10">
        <f t="shared" si="1"/>
        <v>42845</v>
      </c>
      <c r="B114" s="148">
        <v>13.606686691666154</v>
      </c>
      <c r="C114" s="448">
        <v>26.988863052919815</v>
      </c>
      <c r="D114" s="469">
        <v>1.9599999999999999E-2</v>
      </c>
      <c r="E114" s="448"/>
      <c r="F114" s="148"/>
      <c r="G114" s="448"/>
      <c r="H114" s="149">
        <v>7550</v>
      </c>
      <c r="I114" s="23">
        <v>204.91923113438503</v>
      </c>
      <c r="J114" s="25"/>
    </row>
    <row r="115" spans="1:10" ht="14.25" x14ac:dyDescent="0.2">
      <c r="A115" s="10">
        <f t="shared" si="1"/>
        <v>42846</v>
      </c>
      <c r="B115" s="148">
        <v>1.0425203083331753</v>
      </c>
      <c r="C115" s="448">
        <v>2.0678390315788535</v>
      </c>
      <c r="D115" s="469">
        <v>1.9599999999999999E-2</v>
      </c>
      <c r="E115" s="448"/>
      <c r="F115" s="148"/>
      <c r="G115" s="448"/>
      <c r="H115" s="149">
        <v>7550</v>
      </c>
      <c r="I115" s="23">
        <v>15.700549653756802</v>
      </c>
      <c r="J115" s="25"/>
    </row>
    <row r="116" spans="1:10" ht="14.25" x14ac:dyDescent="0.2">
      <c r="A116" s="10">
        <f t="shared" si="1"/>
        <v>42847</v>
      </c>
      <c r="B116" s="148">
        <v>3.3483449999985128E-2</v>
      </c>
      <c r="C116" s="448">
        <v>6.6414423074970502E-2</v>
      </c>
      <c r="D116" s="469">
        <v>1.9599999999999999E-2</v>
      </c>
      <c r="E116" s="448"/>
      <c r="F116" s="148"/>
      <c r="G116" s="448"/>
      <c r="H116" s="149">
        <v>7550</v>
      </c>
      <c r="I116" s="23">
        <v>0.50426698175729001</v>
      </c>
      <c r="J116" s="25"/>
    </row>
    <row r="117" spans="1:10" ht="14.25" x14ac:dyDescent="0.2">
      <c r="A117" s="10">
        <f t="shared" si="1"/>
        <v>42848</v>
      </c>
      <c r="B117" s="148">
        <v>0</v>
      </c>
      <c r="C117" s="448">
        <v>0</v>
      </c>
      <c r="D117" s="469"/>
      <c r="E117" s="448"/>
      <c r="F117" s="148"/>
      <c r="G117" s="448"/>
      <c r="H117" s="149"/>
      <c r="I117" s="23">
        <v>0</v>
      </c>
      <c r="J117" s="25"/>
    </row>
    <row r="118" spans="1:10" ht="14.25" x14ac:dyDescent="0.2">
      <c r="A118" s="10">
        <f t="shared" si="1"/>
        <v>42849</v>
      </c>
      <c r="B118" s="148">
        <v>0</v>
      </c>
      <c r="C118" s="448">
        <v>0</v>
      </c>
      <c r="D118" s="469"/>
      <c r="E118" s="448"/>
      <c r="F118" s="148"/>
      <c r="G118" s="448"/>
      <c r="H118" s="149"/>
      <c r="I118" s="23">
        <v>0</v>
      </c>
      <c r="J118" s="25"/>
    </row>
    <row r="119" spans="1:10" ht="14.25" x14ac:dyDescent="0.2">
      <c r="A119" s="10">
        <f t="shared" si="1"/>
        <v>42850</v>
      </c>
      <c r="B119" s="148">
        <v>0</v>
      </c>
      <c r="C119" s="448">
        <v>0</v>
      </c>
      <c r="D119" s="469"/>
      <c r="E119" s="448"/>
      <c r="F119" s="148"/>
      <c r="G119" s="448"/>
      <c r="H119" s="149"/>
      <c r="I119" s="23">
        <v>0</v>
      </c>
      <c r="J119" s="25"/>
    </row>
    <row r="120" spans="1:10" ht="14.25" x14ac:dyDescent="0.2">
      <c r="A120" s="10">
        <f t="shared" si="1"/>
        <v>42851</v>
      </c>
      <c r="B120" s="148">
        <v>0</v>
      </c>
      <c r="C120" s="448">
        <v>0</v>
      </c>
      <c r="D120" s="469"/>
      <c r="E120" s="448"/>
      <c r="F120" s="148"/>
      <c r="G120" s="448"/>
      <c r="H120" s="149"/>
      <c r="I120" s="23">
        <v>0</v>
      </c>
      <c r="J120" s="25"/>
    </row>
    <row r="121" spans="1:10" ht="14.25" x14ac:dyDescent="0.2">
      <c r="A121" s="10">
        <f t="shared" si="1"/>
        <v>42852</v>
      </c>
      <c r="B121" s="148">
        <v>0</v>
      </c>
      <c r="C121" s="448">
        <v>0</v>
      </c>
      <c r="D121" s="469"/>
      <c r="E121" s="448"/>
      <c r="F121" s="148"/>
      <c r="G121" s="448"/>
      <c r="H121" s="149"/>
      <c r="I121" s="23">
        <v>0</v>
      </c>
      <c r="J121" s="25"/>
    </row>
    <row r="122" spans="1:10" ht="14.25" x14ac:dyDescent="0.2">
      <c r="A122" s="10">
        <f t="shared" si="1"/>
        <v>42853</v>
      </c>
      <c r="B122" s="148">
        <v>0</v>
      </c>
      <c r="C122" s="448">
        <v>0</v>
      </c>
      <c r="D122" s="469"/>
      <c r="E122" s="448"/>
      <c r="F122" s="148"/>
      <c r="G122" s="448"/>
      <c r="H122" s="149"/>
      <c r="I122" s="23">
        <v>0</v>
      </c>
      <c r="J122" s="25"/>
    </row>
    <row r="123" spans="1:10" ht="14.25" x14ac:dyDescent="0.2">
      <c r="A123" s="10">
        <f t="shared" si="1"/>
        <v>42854</v>
      </c>
      <c r="B123" s="148">
        <v>0</v>
      </c>
      <c r="C123" s="448">
        <v>0</v>
      </c>
      <c r="D123" s="469"/>
      <c r="E123" s="448"/>
      <c r="F123" s="148"/>
      <c r="G123" s="448"/>
      <c r="H123" s="149"/>
      <c r="I123" s="23">
        <v>0</v>
      </c>
      <c r="J123" s="25"/>
    </row>
    <row r="124" spans="1:10" ht="14.25" x14ac:dyDescent="0.2">
      <c r="A124" s="10">
        <f t="shared" si="1"/>
        <v>42855</v>
      </c>
      <c r="B124" s="148">
        <v>0</v>
      </c>
      <c r="C124" s="448">
        <v>0</v>
      </c>
      <c r="D124" s="469"/>
      <c r="E124" s="448"/>
      <c r="F124" s="148"/>
      <c r="G124" s="448"/>
      <c r="H124" s="149"/>
      <c r="I124" s="23">
        <v>0</v>
      </c>
      <c r="J124" s="25"/>
    </row>
    <row r="125" spans="1:10" ht="14.25" x14ac:dyDescent="0.2">
      <c r="A125" s="10">
        <f>+A124+1</f>
        <v>42856</v>
      </c>
      <c r="B125" s="148">
        <v>0</v>
      </c>
      <c r="C125" s="448">
        <v>0</v>
      </c>
      <c r="D125" s="469"/>
      <c r="E125" s="448"/>
      <c r="F125" s="148"/>
      <c r="G125" s="448"/>
      <c r="H125" s="149"/>
      <c r="I125" s="23">
        <v>0</v>
      </c>
      <c r="J125" s="25"/>
    </row>
    <row r="126" spans="1:10" ht="14.25" x14ac:dyDescent="0.2">
      <c r="A126" s="10">
        <f t="shared" si="1"/>
        <v>42857</v>
      </c>
      <c r="B126" s="148">
        <v>0</v>
      </c>
      <c r="C126" s="448">
        <v>0</v>
      </c>
      <c r="D126" s="469"/>
      <c r="E126" s="448"/>
      <c r="F126" s="148"/>
      <c r="G126" s="448"/>
      <c r="H126" s="149"/>
      <c r="I126" s="23">
        <v>0</v>
      </c>
      <c r="J126" s="25"/>
    </row>
    <row r="127" spans="1:10" ht="14.25" x14ac:dyDescent="0.2">
      <c r="A127" s="10">
        <f t="shared" si="1"/>
        <v>42858</v>
      </c>
      <c r="B127" s="148">
        <v>0</v>
      </c>
      <c r="C127" s="448">
        <v>0</v>
      </c>
      <c r="D127" s="469"/>
      <c r="E127" s="448"/>
      <c r="F127" s="148"/>
      <c r="G127" s="448"/>
      <c r="H127" s="149"/>
      <c r="I127" s="23">
        <v>0</v>
      </c>
      <c r="J127" s="25"/>
    </row>
    <row r="128" spans="1:10" ht="14.25" x14ac:dyDescent="0.2">
      <c r="A128" s="10">
        <f t="shared" si="1"/>
        <v>42859</v>
      </c>
      <c r="B128" s="148">
        <v>0</v>
      </c>
      <c r="C128" s="448">
        <v>0</v>
      </c>
      <c r="D128" s="469"/>
      <c r="E128" s="448"/>
      <c r="F128" s="148"/>
      <c r="G128" s="448"/>
      <c r="H128" s="149"/>
      <c r="I128" s="23">
        <v>0</v>
      </c>
      <c r="J128" s="25"/>
    </row>
    <row r="129" spans="1:10" ht="14.25" x14ac:dyDescent="0.2">
      <c r="A129" s="10">
        <f t="shared" si="1"/>
        <v>42860</v>
      </c>
      <c r="B129" s="148">
        <v>0</v>
      </c>
      <c r="C129" s="448">
        <v>0</v>
      </c>
      <c r="D129" s="469"/>
      <c r="E129" s="448"/>
      <c r="F129" s="148"/>
      <c r="G129" s="448"/>
      <c r="H129" s="149"/>
      <c r="I129" s="23">
        <v>0</v>
      </c>
      <c r="J129" s="25"/>
    </row>
    <row r="130" spans="1:10" ht="14.25" x14ac:dyDescent="0.2">
      <c r="A130" s="10">
        <f t="shared" si="1"/>
        <v>42861</v>
      </c>
      <c r="B130" s="148">
        <v>0</v>
      </c>
      <c r="C130" s="448">
        <v>0</v>
      </c>
      <c r="D130" s="469"/>
      <c r="E130" s="448"/>
      <c r="F130" s="148"/>
      <c r="G130" s="448"/>
      <c r="H130" s="149"/>
      <c r="I130" s="23">
        <v>0</v>
      </c>
      <c r="J130" s="25"/>
    </row>
    <row r="131" spans="1:10" ht="14.25" x14ac:dyDescent="0.2">
      <c r="A131" s="10">
        <f t="shared" si="1"/>
        <v>42862</v>
      </c>
      <c r="B131" s="148">
        <v>0</v>
      </c>
      <c r="C131" s="448">
        <v>0</v>
      </c>
      <c r="D131" s="469"/>
      <c r="E131" s="448"/>
      <c r="F131" s="148"/>
      <c r="G131" s="448"/>
      <c r="H131" s="149"/>
      <c r="I131" s="23">
        <v>0</v>
      </c>
      <c r="J131" s="25"/>
    </row>
    <row r="132" spans="1:10" ht="14.25" x14ac:dyDescent="0.2">
      <c r="A132" s="10">
        <f t="shared" si="1"/>
        <v>42863</v>
      </c>
      <c r="B132" s="148">
        <v>0</v>
      </c>
      <c r="C132" s="448">
        <v>0</v>
      </c>
      <c r="D132" s="469"/>
      <c r="E132" s="448"/>
      <c r="F132" s="148"/>
      <c r="G132" s="448"/>
      <c r="H132" s="149"/>
      <c r="I132" s="23">
        <v>0</v>
      </c>
      <c r="J132" s="25"/>
    </row>
    <row r="133" spans="1:10" ht="14.25" x14ac:dyDescent="0.2">
      <c r="A133" s="10">
        <f t="shared" si="1"/>
        <v>42864</v>
      </c>
      <c r="B133" s="148">
        <v>0</v>
      </c>
      <c r="C133" s="448">
        <v>0</v>
      </c>
      <c r="D133" s="469"/>
      <c r="E133" s="448"/>
      <c r="F133" s="148"/>
      <c r="G133" s="448"/>
      <c r="H133" s="149"/>
      <c r="I133" s="23">
        <v>0</v>
      </c>
      <c r="J133" s="25"/>
    </row>
    <row r="134" spans="1:10" ht="14.25" x14ac:dyDescent="0.2">
      <c r="A134" s="10">
        <f t="shared" si="1"/>
        <v>42865</v>
      </c>
      <c r="B134" s="148">
        <v>0.13593224999998524</v>
      </c>
      <c r="C134" s="448">
        <v>0.26962161787497074</v>
      </c>
      <c r="D134" s="469">
        <v>1.09E-2</v>
      </c>
      <c r="E134" s="448">
        <v>16.3</v>
      </c>
      <c r="F134" s="148">
        <v>8480</v>
      </c>
      <c r="G134" s="448">
        <v>7600</v>
      </c>
      <c r="H134" s="149">
        <v>8480</v>
      </c>
      <c r="I134" s="23">
        <v>2.2993322944485737</v>
      </c>
      <c r="J134" s="25"/>
    </row>
    <row r="135" spans="1:10" ht="14.25" x14ac:dyDescent="0.2">
      <c r="A135" s="10">
        <f t="shared" ref="A135:A198" si="2">+A134+1</f>
        <v>42866</v>
      </c>
      <c r="B135" s="148">
        <v>0</v>
      </c>
      <c r="C135" s="448">
        <v>0</v>
      </c>
      <c r="D135" s="469"/>
      <c r="E135" s="448"/>
      <c r="F135" s="148"/>
      <c r="G135" s="448"/>
      <c r="H135" s="149"/>
      <c r="I135" s="23">
        <v>0</v>
      </c>
      <c r="J135" s="25"/>
    </row>
    <row r="136" spans="1:10" ht="14.25" x14ac:dyDescent="0.2">
      <c r="A136" s="10">
        <f t="shared" si="2"/>
        <v>42867</v>
      </c>
      <c r="B136" s="148">
        <v>0</v>
      </c>
      <c r="C136" s="448">
        <v>0</v>
      </c>
      <c r="D136" s="469"/>
      <c r="E136" s="448"/>
      <c r="F136" s="148"/>
      <c r="G136" s="448"/>
      <c r="H136" s="149"/>
      <c r="I136" s="23">
        <v>0</v>
      </c>
      <c r="J136" s="25"/>
    </row>
    <row r="137" spans="1:10" ht="14.25" x14ac:dyDescent="0.2">
      <c r="A137" s="10">
        <f t="shared" si="2"/>
        <v>42868</v>
      </c>
      <c r="B137" s="148">
        <v>0</v>
      </c>
      <c r="C137" s="448">
        <v>0</v>
      </c>
      <c r="D137" s="469"/>
      <c r="E137" s="448"/>
      <c r="F137" s="148"/>
      <c r="G137" s="448"/>
      <c r="H137" s="149"/>
      <c r="I137" s="23">
        <v>0</v>
      </c>
      <c r="J137" s="25"/>
    </row>
    <row r="138" spans="1:10" ht="14.25" x14ac:dyDescent="0.2">
      <c r="A138" s="10">
        <f t="shared" si="2"/>
        <v>42869</v>
      </c>
      <c r="B138" s="148">
        <v>0</v>
      </c>
      <c r="C138" s="448">
        <v>0</v>
      </c>
      <c r="D138" s="469"/>
      <c r="E138" s="448"/>
      <c r="F138" s="148"/>
      <c r="G138" s="448"/>
      <c r="H138" s="149"/>
      <c r="I138" s="23">
        <v>0</v>
      </c>
      <c r="J138" s="25"/>
    </row>
    <row r="139" spans="1:10" ht="14.25" x14ac:dyDescent="0.2">
      <c r="A139" s="10">
        <f t="shared" si="2"/>
        <v>42870</v>
      </c>
      <c r="B139" s="148">
        <v>0</v>
      </c>
      <c r="C139" s="448">
        <v>0</v>
      </c>
      <c r="D139" s="469"/>
      <c r="E139" s="448"/>
      <c r="F139" s="148"/>
      <c r="G139" s="448"/>
      <c r="H139" s="149"/>
      <c r="I139" s="23">
        <v>0</v>
      </c>
      <c r="J139" s="25"/>
    </row>
    <row r="140" spans="1:10" ht="14.25" x14ac:dyDescent="0.2">
      <c r="A140" s="10">
        <f t="shared" si="2"/>
        <v>42871</v>
      </c>
      <c r="B140" s="148">
        <v>0</v>
      </c>
      <c r="C140" s="448">
        <v>0</v>
      </c>
      <c r="D140" s="469"/>
      <c r="E140" s="448"/>
      <c r="F140" s="148"/>
      <c r="G140" s="448"/>
      <c r="H140" s="149"/>
      <c r="I140" s="23">
        <v>0</v>
      </c>
      <c r="J140" s="25"/>
    </row>
    <row r="141" spans="1:10" ht="14.25" x14ac:dyDescent="0.2">
      <c r="A141" s="10">
        <f t="shared" si="2"/>
        <v>42872</v>
      </c>
      <c r="B141" s="148">
        <v>0</v>
      </c>
      <c r="C141" s="448">
        <v>0</v>
      </c>
      <c r="D141" s="469"/>
      <c r="E141" s="448"/>
      <c r="F141" s="148"/>
      <c r="G141" s="451"/>
      <c r="H141" s="149"/>
      <c r="I141" s="23">
        <v>0</v>
      </c>
      <c r="J141" s="25"/>
    </row>
    <row r="142" spans="1:10" ht="14.25" x14ac:dyDescent="0.2">
      <c r="A142" s="10">
        <f t="shared" si="2"/>
        <v>42873</v>
      </c>
      <c r="B142" s="148">
        <v>0</v>
      </c>
      <c r="C142" s="448">
        <v>0</v>
      </c>
      <c r="D142" s="469"/>
      <c r="E142" s="448"/>
      <c r="F142" s="148"/>
      <c r="G142" s="451"/>
      <c r="H142" s="149"/>
      <c r="I142" s="23">
        <v>0</v>
      </c>
      <c r="J142" s="25"/>
    </row>
    <row r="143" spans="1:10" ht="14.25" x14ac:dyDescent="0.2">
      <c r="A143" s="10">
        <f t="shared" si="2"/>
        <v>42874</v>
      </c>
      <c r="B143" s="148">
        <v>0</v>
      </c>
      <c r="C143" s="448">
        <v>0</v>
      </c>
      <c r="D143" s="469"/>
      <c r="E143" s="448"/>
      <c r="F143" s="148"/>
      <c r="G143" s="451"/>
      <c r="H143" s="149"/>
      <c r="I143" s="23">
        <v>0</v>
      </c>
      <c r="J143" s="25"/>
    </row>
    <row r="144" spans="1:10" ht="14.25" x14ac:dyDescent="0.2">
      <c r="A144" s="10">
        <f t="shared" si="2"/>
        <v>42875</v>
      </c>
      <c r="B144" s="148">
        <v>0</v>
      </c>
      <c r="C144" s="448">
        <v>0</v>
      </c>
      <c r="D144" s="469"/>
      <c r="E144" s="448"/>
      <c r="F144" s="148"/>
      <c r="G144" s="451"/>
      <c r="H144" s="149"/>
      <c r="I144" s="23">
        <v>0</v>
      </c>
      <c r="J144" s="25"/>
    </row>
    <row r="145" spans="1:10" ht="14.25" x14ac:dyDescent="0.2">
      <c r="A145" s="10">
        <f t="shared" si="2"/>
        <v>42876</v>
      </c>
      <c r="B145" s="148">
        <v>0</v>
      </c>
      <c r="C145" s="448">
        <v>0</v>
      </c>
      <c r="D145" s="469"/>
      <c r="E145" s="448"/>
      <c r="F145" s="148"/>
      <c r="G145" s="451"/>
      <c r="H145" s="149"/>
      <c r="I145" s="23">
        <v>0</v>
      </c>
      <c r="J145" s="25"/>
    </row>
    <row r="146" spans="1:10" ht="14.25" x14ac:dyDescent="0.2">
      <c r="A146" s="10">
        <f t="shared" si="2"/>
        <v>42877</v>
      </c>
      <c r="B146" s="148">
        <v>0</v>
      </c>
      <c r="C146" s="448">
        <v>0</v>
      </c>
      <c r="D146" s="469"/>
      <c r="E146" s="448"/>
      <c r="F146" s="148"/>
      <c r="G146" s="451"/>
      <c r="H146" s="149"/>
      <c r="I146" s="23">
        <v>0</v>
      </c>
      <c r="J146" s="25"/>
    </row>
    <row r="147" spans="1:10" ht="14.25" x14ac:dyDescent="0.2">
      <c r="A147" s="10">
        <f t="shared" si="2"/>
        <v>42878</v>
      </c>
      <c r="B147" s="148">
        <v>0</v>
      </c>
      <c r="C147" s="448">
        <v>0</v>
      </c>
      <c r="D147" s="469"/>
      <c r="E147" s="448"/>
      <c r="F147" s="148"/>
      <c r="G147" s="451"/>
      <c r="H147" s="149"/>
      <c r="I147" s="23">
        <v>0</v>
      </c>
      <c r="J147" s="25"/>
    </row>
    <row r="148" spans="1:10" ht="14.25" x14ac:dyDescent="0.2">
      <c r="A148" s="10">
        <f t="shared" si="2"/>
        <v>42879</v>
      </c>
      <c r="B148" s="148">
        <v>0</v>
      </c>
      <c r="C148" s="448">
        <v>0</v>
      </c>
      <c r="D148" s="469"/>
      <c r="E148" s="448"/>
      <c r="F148" s="148"/>
      <c r="G148" s="451"/>
      <c r="H148" s="149"/>
      <c r="I148" s="23">
        <v>0</v>
      </c>
      <c r="J148" s="25"/>
    </row>
    <row r="149" spans="1:10" ht="14.25" x14ac:dyDescent="0.2">
      <c r="A149" s="10">
        <f t="shared" si="2"/>
        <v>42880</v>
      </c>
      <c r="B149" s="148">
        <v>0</v>
      </c>
      <c r="C149" s="448">
        <v>0</v>
      </c>
      <c r="D149" s="469"/>
      <c r="E149" s="448"/>
      <c r="F149" s="148"/>
      <c r="G149" s="448"/>
      <c r="H149" s="149"/>
      <c r="I149" s="23">
        <v>0</v>
      </c>
      <c r="J149" s="25"/>
    </row>
    <row r="150" spans="1:10" ht="14.25" x14ac:dyDescent="0.2">
      <c r="A150" s="10">
        <f t="shared" si="2"/>
        <v>42881</v>
      </c>
      <c r="B150" s="148">
        <v>0</v>
      </c>
      <c r="C150" s="448">
        <v>0</v>
      </c>
      <c r="D150" s="469"/>
      <c r="E150" s="448"/>
      <c r="F150" s="148"/>
      <c r="G150" s="448"/>
      <c r="H150" s="149"/>
      <c r="I150" s="23">
        <v>0</v>
      </c>
      <c r="J150" s="25"/>
    </row>
    <row r="151" spans="1:10" ht="14.25" x14ac:dyDescent="0.2">
      <c r="A151" s="10">
        <f t="shared" si="2"/>
        <v>42882</v>
      </c>
      <c r="B151" s="148">
        <v>0</v>
      </c>
      <c r="C151" s="448">
        <v>0</v>
      </c>
      <c r="D151" s="469"/>
      <c r="E151" s="448"/>
      <c r="F151" s="148"/>
      <c r="G151" s="448"/>
      <c r="H151" s="149"/>
      <c r="I151" s="23">
        <v>0</v>
      </c>
      <c r="J151" s="25"/>
    </row>
    <row r="152" spans="1:10" ht="14.25" x14ac:dyDescent="0.2">
      <c r="A152" s="10">
        <f t="shared" si="2"/>
        <v>42883</v>
      </c>
      <c r="B152" s="148">
        <v>0</v>
      </c>
      <c r="C152" s="448">
        <v>0</v>
      </c>
      <c r="D152" s="469"/>
      <c r="E152" s="448"/>
      <c r="F152" s="148"/>
      <c r="G152" s="448"/>
      <c r="H152" s="149"/>
      <c r="I152" s="23">
        <v>0</v>
      </c>
      <c r="J152" s="25"/>
    </row>
    <row r="153" spans="1:10" ht="14.25" x14ac:dyDescent="0.2">
      <c r="A153" s="10">
        <f t="shared" si="2"/>
        <v>42884</v>
      </c>
      <c r="B153" s="148">
        <v>0</v>
      </c>
      <c r="C153" s="448">
        <v>0</v>
      </c>
      <c r="D153" s="469"/>
      <c r="E153" s="448"/>
      <c r="F153" s="148"/>
      <c r="G153" s="448"/>
      <c r="H153" s="149"/>
      <c r="I153" s="23">
        <v>0</v>
      </c>
      <c r="J153" s="25"/>
    </row>
    <row r="154" spans="1:10" ht="14.25" x14ac:dyDescent="0.2">
      <c r="A154" s="10">
        <f t="shared" si="2"/>
        <v>42885</v>
      </c>
      <c r="B154" s="148">
        <v>0</v>
      </c>
      <c r="C154" s="448">
        <v>0</v>
      </c>
      <c r="D154" s="469"/>
      <c r="E154" s="448"/>
      <c r="F154" s="148"/>
      <c r="G154" s="448"/>
      <c r="H154" s="149"/>
      <c r="I154" s="23">
        <v>0</v>
      </c>
      <c r="J154" s="25"/>
    </row>
    <row r="155" spans="1:10" ht="14.25" x14ac:dyDescent="0.2">
      <c r="A155" s="10">
        <f t="shared" si="2"/>
        <v>42886</v>
      </c>
      <c r="B155" s="148">
        <v>0</v>
      </c>
      <c r="C155" s="448">
        <v>0</v>
      </c>
      <c r="D155" s="469"/>
      <c r="E155" s="448"/>
      <c r="F155" s="148"/>
      <c r="G155" s="448"/>
      <c r="H155" s="149"/>
      <c r="I155" s="23">
        <v>0</v>
      </c>
      <c r="J155" s="25"/>
    </row>
    <row r="156" spans="1:10" ht="14.25" x14ac:dyDescent="0.2">
      <c r="A156" s="10">
        <f>+A155+1</f>
        <v>42887</v>
      </c>
      <c r="B156" s="148">
        <v>0</v>
      </c>
      <c r="C156" s="448">
        <v>0</v>
      </c>
      <c r="D156" s="469"/>
      <c r="E156" s="448"/>
      <c r="F156" s="148"/>
      <c r="G156" s="448"/>
      <c r="H156" s="149"/>
      <c r="I156" s="23">
        <v>0</v>
      </c>
      <c r="J156" s="25"/>
    </row>
    <row r="157" spans="1:10" ht="14.25" x14ac:dyDescent="0.2">
      <c r="A157" s="10">
        <f t="shared" si="2"/>
        <v>42888</v>
      </c>
      <c r="B157" s="148">
        <v>0</v>
      </c>
      <c r="C157" s="448">
        <v>0</v>
      </c>
      <c r="D157" s="469"/>
      <c r="E157" s="448"/>
      <c r="F157" s="148"/>
      <c r="G157" s="448"/>
      <c r="H157" s="149"/>
      <c r="I157" s="23">
        <v>0</v>
      </c>
      <c r="J157" s="25"/>
    </row>
    <row r="158" spans="1:10" ht="14.25" x14ac:dyDescent="0.2">
      <c r="A158" s="10">
        <f t="shared" si="2"/>
        <v>42889</v>
      </c>
      <c r="B158" s="148">
        <v>0</v>
      </c>
      <c r="C158" s="448">
        <v>0</v>
      </c>
      <c r="D158" s="469"/>
      <c r="E158" s="448"/>
      <c r="F158" s="148"/>
      <c r="G158" s="448"/>
      <c r="H158" s="149"/>
      <c r="I158" s="23">
        <v>0</v>
      </c>
      <c r="J158" s="25"/>
    </row>
    <row r="159" spans="1:10" ht="14.25" x14ac:dyDescent="0.2">
      <c r="A159" s="10">
        <f t="shared" si="2"/>
        <v>42890</v>
      </c>
      <c r="B159" s="148">
        <v>0</v>
      </c>
      <c r="C159" s="448">
        <v>0</v>
      </c>
      <c r="D159" s="469"/>
      <c r="E159" s="448"/>
      <c r="F159" s="148"/>
      <c r="G159" s="448"/>
      <c r="H159" s="149"/>
      <c r="I159" s="23">
        <v>0</v>
      </c>
      <c r="J159" s="25"/>
    </row>
    <row r="160" spans="1:10" ht="14.25" x14ac:dyDescent="0.2">
      <c r="A160" s="10">
        <f t="shared" si="2"/>
        <v>42891</v>
      </c>
      <c r="B160" s="148">
        <v>0</v>
      </c>
      <c r="C160" s="448">
        <v>0</v>
      </c>
      <c r="D160" s="469"/>
      <c r="E160" s="448"/>
      <c r="F160" s="148"/>
      <c r="G160" s="448"/>
      <c r="H160" s="149"/>
      <c r="I160" s="23">
        <v>0</v>
      </c>
      <c r="J160" s="25"/>
    </row>
    <row r="161" spans="1:10" ht="14.25" x14ac:dyDescent="0.2">
      <c r="A161" s="10">
        <f t="shared" si="2"/>
        <v>42892</v>
      </c>
      <c r="B161" s="148">
        <v>0</v>
      </c>
      <c r="C161" s="448">
        <v>0</v>
      </c>
      <c r="D161" s="469"/>
      <c r="E161" s="448"/>
      <c r="F161" s="148"/>
      <c r="G161" s="448"/>
      <c r="H161" s="149"/>
      <c r="I161" s="23">
        <v>0</v>
      </c>
      <c r="J161" s="25"/>
    </row>
    <row r="162" spans="1:10" ht="14.25" x14ac:dyDescent="0.2">
      <c r="A162" s="10">
        <f t="shared" si="2"/>
        <v>42893</v>
      </c>
      <c r="B162" s="148">
        <v>0</v>
      </c>
      <c r="C162" s="448">
        <v>0</v>
      </c>
      <c r="D162" s="469"/>
      <c r="E162" s="448"/>
      <c r="F162" s="148"/>
      <c r="G162" s="448"/>
      <c r="H162" s="149"/>
      <c r="I162" s="23">
        <v>0</v>
      </c>
      <c r="J162" s="25"/>
    </row>
    <row r="163" spans="1:10" ht="14.25" x14ac:dyDescent="0.2">
      <c r="A163" s="10">
        <f t="shared" si="2"/>
        <v>42894</v>
      </c>
      <c r="B163" s="148">
        <v>0</v>
      </c>
      <c r="C163" s="448">
        <v>0</v>
      </c>
      <c r="D163" s="469"/>
      <c r="E163" s="448"/>
      <c r="F163" s="148"/>
      <c r="G163" s="448"/>
      <c r="H163" s="149"/>
      <c r="I163" s="23">
        <v>0</v>
      </c>
      <c r="J163" s="25"/>
    </row>
    <row r="164" spans="1:10" ht="14.25" x14ac:dyDescent="0.2">
      <c r="A164" s="10">
        <f t="shared" si="2"/>
        <v>42895</v>
      </c>
      <c r="B164" s="148">
        <v>0</v>
      </c>
      <c r="C164" s="448">
        <v>0</v>
      </c>
      <c r="D164" s="469"/>
      <c r="E164" s="448"/>
      <c r="F164" s="148"/>
      <c r="G164" s="448"/>
      <c r="H164" s="149"/>
      <c r="I164" s="23">
        <v>0</v>
      </c>
      <c r="J164" s="25"/>
    </row>
    <row r="165" spans="1:10" ht="14.25" x14ac:dyDescent="0.2">
      <c r="A165" s="10">
        <f t="shared" si="2"/>
        <v>42896</v>
      </c>
      <c r="B165" s="148">
        <v>0</v>
      </c>
      <c r="C165" s="448">
        <v>0</v>
      </c>
      <c r="D165" s="469"/>
      <c r="E165" s="448"/>
      <c r="F165" s="148"/>
      <c r="G165" s="448"/>
      <c r="H165" s="149"/>
      <c r="I165" s="23">
        <v>0</v>
      </c>
      <c r="J165" s="25"/>
    </row>
    <row r="166" spans="1:10" ht="14.25" x14ac:dyDescent="0.2">
      <c r="A166" s="10">
        <f t="shared" si="2"/>
        <v>42897</v>
      </c>
      <c r="B166" s="148">
        <v>0</v>
      </c>
      <c r="C166" s="448">
        <v>0</v>
      </c>
      <c r="D166" s="469"/>
      <c r="E166" s="448"/>
      <c r="F166" s="148"/>
      <c r="G166" s="448"/>
      <c r="H166" s="149"/>
      <c r="I166" s="23">
        <v>0</v>
      </c>
      <c r="J166" s="25"/>
    </row>
    <row r="167" spans="1:10" ht="14.25" x14ac:dyDescent="0.2">
      <c r="A167" s="10">
        <f t="shared" si="2"/>
        <v>42898</v>
      </c>
      <c r="B167" s="148">
        <v>0</v>
      </c>
      <c r="C167" s="448">
        <v>0</v>
      </c>
      <c r="D167" s="469"/>
      <c r="E167" s="448"/>
      <c r="F167" s="148"/>
      <c r="G167" s="448"/>
      <c r="H167" s="149"/>
      <c r="I167" s="23">
        <v>0</v>
      </c>
      <c r="J167" s="25"/>
    </row>
    <row r="168" spans="1:10" ht="14.25" x14ac:dyDescent="0.2">
      <c r="A168" s="10">
        <f t="shared" si="2"/>
        <v>42899</v>
      </c>
      <c r="B168" s="148">
        <v>0</v>
      </c>
      <c r="C168" s="448">
        <v>0</v>
      </c>
      <c r="D168" s="469"/>
      <c r="E168" s="448"/>
      <c r="F168" s="148"/>
      <c r="G168" s="448"/>
      <c r="H168" s="149"/>
      <c r="I168" s="23">
        <v>0</v>
      </c>
      <c r="J168" s="25"/>
    </row>
    <row r="169" spans="1:10" ht="14.25" x14ac:dyDescent="0.2">
      <c r="A169" s="10">
        <f t="shared" si="2"/>
        <v>42900</v>
      </c>
      <c r="B169" s="148">
        <v>0</v>
      </c>
      <c r="C169" s="448">
        <v>0</v>
      </c>
      <c r="D169" s="469"/>
      <c r="E169" s="448"/>
      <c r="F169" s="148"/>
      <c r="G169" s="448"/>
      <c r="H169" s="149"/>
      <c r="I169" s="23">
        <v>0</v>
      </c>
      <c r="J169" s="25"/>
    </row>
    <row r="170" spans="1:10" ht="14.25" x14ac:dyDescent="0.2">
      <c r="A170" s="10">
        <f t="shared" si="2"/>
        <v>42901</v>
      </c>
      <c r="B170" s="148">
        <v>0</v>
      </c>
      <c r="C170" s="448">
        <v>0</v>
      </c>
      <c r="D170" s="469"/>
      <c r="E170" s="448"/>
      <c r="F170" s="148"/>
      <c r="G170" s="448"/>
      <c r="H170" s="149"/>
      <c r="I170" s="23">
        <v>0</v>
      </c>
      <c r="J170" s="25"/>
    </row>
    <row r="171" spans="1:10" ht="14.25" x14ac:dyDescent="0.2">
      <c r="A171" s="10">
        <f t="shared" si="2"/>
        <v>42902</v>
      </c>
      <c r="B171" s="148">
        <v>0</v>
      </c>
      <c r="C171" s="448">
        <v>0</v>
      </c>
      <c r="D171" s="469"/>
      <c r="E171" s="448"/>
      <c r="F171" s="148"/>
      <c r="G171" s="448"/>
      <c r="H171" s="149"/>
      <c r="I171" s="23">
        <v>0</v>
      </c>
      <c r="J171" s="25"/>
    </row>
    <row r="172" spans="1:10" ht="14.25" x14ac:dyDescent="0.2">
      <c r="A172" s="10">
        <f t="shared" si="2"/>
        <v>42903</v>
      </c>
      <c r="B172" s="148">
        <v>0</v>
      </c>
      <c r="C172" s="448">
        <v>0</v>
      </c>
      <c r="D172" s="469"/>
      <c r="E172" s="448"/>
      <c r="F172" s="148"/>
      <c r="G172" s="448"/>
      <c r="H172" s="149"/>
      <c r="I172" s="23">
        <v>0</v>
      </c>
      <c r="J172" s="25"/>
    </row>
    <row r="173" spans="1:10" ht="14.25" x14ac:dyDescent="0.2">
      <c r="A173" s="10">
        <f t="shared" si="2"/>
        <v>42904</v>
      </c>
      <c r="B173" s="148">
        <v>0</v>
      </c>
      <c r="C173" s="448">
        <v>0</v>
      </c>
      <c r="D173" s="469"/>
      <c r="E173" s="448"/>
      <c r="F173" s="148"/>
      <c r="G173" s="448"/>
      <c r="H173" s="149"/>
      <c r="I173" s="23">
        <v>0</v>
      </c>
      <c r="J173" s="25"/>
    </row>
    <row r="174" spans="1:10" ht="14.25" x14ac:dyDescent="0.2">
      <c r="A174" s="10">
        <f t="shared" si="2"/>
        <v>42905</v>
      </c>
      <c r="B174" s="148">
        <v>0</v>
      </c>
      <c r="C174" s="448">
        <v>0</v>
      </c>
      <c r="D174" s="469"/>
      <c r="E174" s="448"/>
      <c r="F174" s="148"/>
      <c r="G174" s="448"/>
      <c r="H174" s="149"/>
      <c r="I174" s="23">
        <v>0</v>
      </c>
      <c r="J174" s="25"/>
    </row>
    <row r="175" spans="1:10" ht="14.25" x14ac:dyDescent="0.2">
      <c r="A175" s="10">
        <f t="shared" si="2"/>
        <v>42906</v>
      </c>
      <c r="B175" s="148">
        <v>0</v>
      </c>
      <c r="C175" s="448">
        <v>0</v>
      </c>
      <c r="D175" s="469"/>
      <c r="E175" s="448"/>
      <c r="F175" s="148"/>
      <c r="G175" s="448"/>
      <c r="H175" s="149"/>
      <c r="I175" s="23">
        <v>0</v>
      </c>
      <c r="J175" s="25"/>
    </row>
    <row r="176" spans="1:10" ht="14.25" x14ac:dyDescent="0.2">
      <c r="A176" s="10">
        <f t="shared" si="2"/>
        <v>42907</v>
      </c>
      <c r="B176" s="148">
        <v>0</v>
      </c>
      <c r="C176" s="448">
        <v>0</v>
      </c>
      <c r="D176" s="469"/>
      <c r="E176" s="448"/>
      <c r="F176" s="148"/>
      <c r="G176" s="448"/>
      <c r="H176" s="149"/>
      <c r="I176" s="23">
        <v>0</v>
      </c>
      <c r="J176" s="25"/>
    </row>
    <row r="177" spans="1:10" ht="14.25" x14ac:dyDescent="0.2">
      <c r="A177" s="10">
        <f t="shared" si="2"/>
        <v>42908</v>
      </c>
      <c r="B177" s="148">
        <v>0</v>
      </c>
      <c r="C177" s="448">
        <v>0</v>
      </c>
      <c r="D177" s="469"/>
      <c r="E177" s="448"/>
      <c r="F177" s="148"/>
      <c r="G177" s="448"/>
      <c r="H177" s="149"/>
      <c r="I177" s="23">
        <v>0</v>
      </c>
      <c r="J177" s="25"/>
    </row>
    <row r="178" spans="1:10" ht="14.25" x14ac:dyDescent="0.2">
      <c r="A178" s="10">
        <f t="shared" si="2"/>
        <v>42909</v>
      </c>
      <c r="B178" s="148">
        <v>0</v>
      </c>
      <c r="C178" s="448">
        <v>0</v>
      </c>
      <c r="D178" s="469"/>
      <c r="E178" s="448"/>
      <c r="F178" s="148"/>
      <c r="G178" s="448"/>
      <c r="H178" s="149"/>
      <c r="I178" s="23">
        <v>0</v>
      </c>
      <c r="J178" s="25"/>
    </row>
    <row r="179" spans="1:10" ht="14.25" x14ac:dyDescent="0.2">
      <c r="A179" s="10">
        <f t="shared" si="2"/>
        <v>42910</v>
      </c>
      <c r="B179" s="148">
        <v>0</v>
      </c>
      <c r="C179" s="448">
        <v>0</v>
      </c>
      <c r="D179" s="469"/>
      <c r="E179" s="448"/>
      <c r="F179" s="148"/>
      <c r="G179" s="448"/>
      <c r="H179" s="149"/>
      <c r="I179" s="23">
        <v>0</v>
      </c>
      <c r="J179" s="25"/>
    </row>
    <row r="180" spans="1:10" ht="14.25" x14ac:dyDescent="0.2">
      <c r="A180" s="10">
        <f t="shared" si="2"/>
        <v>42911</v>
      </c>
      <c r="B180" s="148">
        <v>0</v>
      </c>
      <c r="C180" s="448">
        <v>0</v>
      </c>
      <c r="D180" s="469"/>
      <c r="E180" s="448"/>
      <c r="F180" s="148"/>
      <c r="G180" s="448"/>
      <c r="H180" s="149"/>
      <c r="I180" s="23">
        <v>0</v>
      </c>
      <c r="J180" s="25"/>
    </row>
    <row r="181" spans="1:10" ht="14.25" x14ac:dyDescent="0.2">
      <c r="A181" s="10">
        <f t="shared" si="2"/>
        <v>42912</v>
      </c>
      <c r="B181" s="148">
        <v>0</v>
      </c>
      <c r="C181" s="448">
        <v>0</v>
      </c>
      <c r="D181" s="469"/>
      <c r="E181" s="448"/>
      <c r="F181" s="148"/>
      <c r="G181" s="448"/>
      <c r="H181" s="149"/>
      <c r="I181" s="23">
        <v>0</v>
      </c>
      <c r="J181" s="25"/>
    </row>
    <row r="182" spans="1:10" ht="14.25" x14ac:dyDescent="0.2">
      <c r="A182" s="10">
        <f t="shared" si="2"/>
        <v>42913</v>
      </c>
      <c r="B182" s="148">
        <v>0</v>
      </c>
      <c r="C182" s="448">
        <v>0</v>
      </c>
      <c r="D182" s="469"/>
      <c r="E182" s="448"/>
      <c r="F182" s="148"/>
      <c r="G182" s="448"/>
      <c r="H182" s="149"/>
      <c r="I182" s="23">
        <v>0</v>
      </c>
      <c r="J182" s="25"/>
    </row>
    <row r="183" spans="1:10" ht="14.25" x14ac:dyDescent="0.2">
      <c r="A183" s="10">
        <f t="shared" si="2"/>
        <v>42914</v>
      </c>
      <c r="B183" s="148">
        <v>0</v>
      </c>
      <c r="C183" s="448">
        <v>0</v>
      </c>
      <c r="D183" s="469"/>
      <c r="E183" s="448"/>
      <c r="F183" s="148"/>
      <c r="G183" s="448"/>
      <c r="H183" s="149"/>
      <c r="I183" s="23">
        <v>0</v>
      </c>
      <c r="J183" s="25"/>
    </row>
    <row r="184" spans="1:10" ht="14.25" x14ac:dyDescent="0.2">
      <c r="A184" s="10">
        <f t="shared" si="2"/>
        <v>42915</v>
      </c>
      <c r="B184" s="148">
        <v>0</v>
      </c>
      <c r="C184" s="448">
        <v>0</v>
      </c>
      <c r="D184" s="469"/>
      <c r="E184" s="448"/>
      <c r="F184" s="148"/>
      <c r="G184" s="448"/>
      <c r="H184" s="149"/>
      <c r="I184" s="23">
        <v>0</v>
      </c>
      <c r="J184" s="25"/>
    </row>
    <row r="185" spans="1:10" ht="14.25" x14ac:dyDescent="0.2">
      <c r="A185" s="10">
        <f t="shared" si="2"/>
        <v>42916</v>
      </c>
      <c r="B185" s="148">
        <v>0</v>
      </c>
      <c r="C185" s="448">
        <v>0</v>
      </c>
      <c r="D185" s="469"/>
      <c r="E185" s="448"/>
      <c r="F185" s="148"/>
      <c r="G185" s="448"/>
      <c r="H185" s="149"/>
      <c r="I185" s="23">
        <v>0</v>
      </c>
      <c r="J185" s="25"/>
    </row>
    <row r="186" spans="1:10" ht="14.25" x14ac:dyDescent="0.2">
      <c r="A186" s="10">
        <f>+A185+1</f>
        <v>42917</v>
      </c>
      <c r="B186" s="148">
        <v>0</v>
      </c>
      <c r="C186" s="448">
        <v>0</v>
      </c>
      <c r="D186" s="469"/>
      <c r="E186" s="448"/>
      <c r="F186" s="148"/>
      <c r="G186" s="448"/>
      <c r="H186" s="149"/>
      <c r="I186" s="23">
        <v>0</v>
      </c>
      <c r="J186" s="25"/>
    </row>
    <row r="187" spans="1:10" ht="14.25" x14ac:dyDescent="0.2">
      <c r="A187" s="10">
        <f t="shared" si="2"/>
        <v>42918</v>
      </c>
      <c r="B187" s="148">
        <v>0</v>
      </c>
      <c r="C187" s="448">
        <v>0</v>
      </c>
      <c r="D187" s="469"/>
      <c r="E187" s="448"/>
      <c r="F187" s="148"/>
      <c r="G187" s="448"/>
      <c r="H187" s="149"/>
      <c r="I187" s="23">
        <v>0</v>
      </c>
      <c r="J187" s="25"/>
    </row>
    <row r="188" spans="1:10" ht="14.25" x14ac:dyDescent="0.2">
      <c r="A188" s="10">
        <f t="shared" si="2"/>
        <v>42919</v>
      </c>
      <c r="B188" s="148">
        <v>0</v>
      </c>
      <c r="C188" s="448">
        <v>0</v>
      </c>
      <c r="D188" s="469"/>
      <c r="E188" s="448"/>
      <c r="F188" s="148"/>
      <c r="G188" s="448"/>
      <c r="H188" s="149"/>
      <c r="I188" s="23">
        <v>0</v>
      </c>
      <c r="J188" s="25"/>
    </row>
    <row r="189" spans="1:10" ht="14.25" x14ac:dyDescent="0.2">
      <c r="A189" s="10">
        <f t="shared" si="2"/>
        <v>42920</v>
      </c>
      <c r="B189" s="148">
        <v>0</v>
      </c>
      <c r="C189" s="448">
        <v>0</v>
      </c>
      <c r="D189" s="469"/>
      <c r="E189" s="448"/>
      <c r="F189" s="148"/>
      <c r="G189" s="448"/>
      <c r="H189" s="149"/>
      <c r="I189" s="23">
        <v>0</v>
      </c>
      <c r="J189" s="25"/>
    </row>
    <row r="190" spans="1:10" ht="14.25" x14ac:dyDescent="0.2">
      <c r="A190" s="10">
        <f t="shared" si="2"/>
        <v>42921</v>
      </c>
      <c r="B190" s="148">
        <v>0</v>
      </c>
      <c r="C190" s="448">
        <v>0</v>
      </c>
      <c r="D190" s="469"/>
      <c r="E190" s="448"/>
      <c r="F190" s="148"/>
      <c r="G190" s="448"/>
      <c r="H190" s="149"/>
      <c r="I190" s="23">
        <v>0</v>
      </c>
      <c r="J190" s="25"/>
    </row>
    <row r="191" spans="1:10" ht="14.25" x14ac:dyDescent="0.2">
      <c r="A191" s="10">
        <f t="shared" si="2"/>
        <v>42922</v>
      </c>
      <c r="B191" s="148">
        <v>0</v>
      </c>
      <c r="C191" s="448">
        <v>0</v>
      </c>
      <c r="D191" s="469"/>
      <c r="E191" s="448"/>
      <c r="F191" s="148"/>
      <c r="G191" s="448"/>
      <c r="H191" s="149"/>
      <c r="I191" s="23">
        <v>0</v>
      </c>
      <c r="J191" s="25"/>
    </row>
    <row r="192" spans="1:10" ht="14.25" x14ac:dyDescent="0.2">
      <c r="A192" s="10">
        <f t="shared" si="2"/>
        <v>42923</v>
      </c>
      <c r="B192" s="148">
        <v>0</v>
      </c>
      <c r="C192" s="448">
        <v>0</v>
      </c>
      <c r="D192" s="469"/>
      <c r="E192" s="448"/>
      <c r="F192" s="148"/>
      <c r="G192" s="448"/>
      <c r="H192" s="149"/>
      <c r="I192" s="23">
        <v>0</v>
      </c>
      <c r="J192" s="25"/>
    </row>
    <row r="193" spans="1:10" ht="14.25" x14ac:dyDescent="0.2">
      <c r="A193" s="10">
        <f t="shared" si="2"/>
        <v>42924</v>
      </c>
      <c r="B193" s="148">
        <v>0</v>
      </c>
      <c r="C193" s="448">
        <v>0</v>
      </c>
      <c r="D193" s="469"/>
      <c r="E193" s="448"/>
      <c r="F193" s="148"/>
      <c r="G193" s="448"/>
      <c r="H193" s="149"/>
      <c r="I193" s="23">
        <v>0</v>
      </c>
      <c r="J193" s="25"/>
    </row>
    <row r="194" spans="1:10" ht="14.25" x14ac:dyDescent="0.2">
      <c r="A194" s="10">
        <f t="shared" si="2"/>
        <v>42925</v>
      </c>
      <c r="B194" s="148">
        <v>0</v>
      </c>
      <c r="C194" s="448">
        <v>0</v>
      </c>
      <c r="D194" s="469"/>
      <c r="E194" s="448"/>
      <c r="F194" s="148"/>
      <c r="G194" s="448"/>
      <c r="H194" s="149"/>
      <c r="I194" s="23">
        <v>0</v>
      </c>
      <c r="J194" s="25"/>
    </row>
    <row r="195" spans="1:10" ht="14.25" x14ac:dyDescent="0.2">
      <c r="A195" s="10">
        <f t="shared" si="2"/>
        <v>42926</v>
      </c>
      <c r="B195" s="148">
        <v>0</v>
      </c>
      <c r="C195" s="448">
        <v>0</v>
      </c>
      <c r="D195" s="469"/>
      <c r="E195" s="448"/>
      <c r="F195" s="148"/>
      <c r="G195" s="448"/>
      <c r="H195" s="149"/>
      <c r="I195" s="23">
        <v>0</v>
      </c>
      <c r="J195" s="25"/>
    </row>
    <row r="196" spans="1:10" ht="14.25" x14ac:dyDescent="0.2">
      <c r="A196" s="10">
        <f t="shared" si="2"/>
        <v>42927</v>
      </c>
      <c r="B196" s="148">
        <v>0</v>
      </c>
      <c r="C196" s="448">
        <v>0</v>
      </c>
      <c r="D196" s="469"/>
      <c r="E196" s="448"/>
      <c r="F196" s="148"/>
      <c r="G196" s="448"/>
      <c r="H196" s="149"/>
      <c r="I196" s="23">
        <v>0</v>
      </c>
      <c r="J196" s="25"/>
    </row>
    <row r="197" spans="1:10" ht="14.25" x14ac:dyDescent="0.2">
      <c r="A197" s="10">
        <f t="shared" si="2"/>
        <v>42928</v>
      </c>
      <c r="B197" s="148">
        <v>0</v>
      </c>
      <c r="C197" s="448">
        <v>0</v>
      </c>
      <c r="D197" s="469"/>
      <c r="E197" s="448"/>
      <c r="F197" s="148"/>
      <c r="G197" s="448"/>
      <c r="H197" s="149"/>
      <c r="I197" s="23">
        <v>0</v>
      </c>
      <c r="J197" s="25"/>
    </row>
    <row r="198" spans="1:10" ht="14.25" x14ac:dyDescent="0.2">
      <c r="A198" s="10">
        <f t="shared" si="2"/>
        <v>42929</v>
      </c>
      <c r="B198" s="148">
        <v>0</v>
      </c>
      <c r="C198" s="448">
        <v>0</v>
      </c>
      <c r="D198" s="469"/>
      <c r="E198" s="448"/>
      <c r="F198" s="148"/>
      <c r="G198" s="448"/>
      <c r="H198" s="149"/>
      <c r="I198" s="23">
        <v>0</v>
      </c>
      <c r="J198" s="25"/>
    </row>
    <row r="199" spans="1:10" ht="14.25" x14ac:dyDescent="0.2">
      <c r="A199" s="10">
        <f t="shared" ref="A199:A262" si="3">+A198+1</f>
        <v>42930</v>
      </c>
      <c r="B199" s="148">
        <v>0</v>
      </c>
      <c r="C199" s="448">
        <v>0</v>
      </c>
      <c r="D199" s="469"/>
      <c r="E199" s="448"/>
      <c r="F199" s="148"/>
      <c r="G199" s="448"/>
      <c r="H199" s="149"/>
      <c r="I199" s="23">
        <v>0</v>
      </c>
      <c r="J199" s="25"/>
    </row>
    <row r="200" spans="1:10" ht="14.25" x14ac:dyDescent="0.2">
      <c r="A200" s="10">
        <f t="shared" si="3"/>
        <v>42931</v>
      </c>
      <c r="B200" s="148">
        <v>0</v>
      </c>
      <c r="C200" s="448">
        <v>0</v>
      </c>
      <c r="D200" s="469"/>
      <c r="E200" s="448"/>
      <c r="F200" s="148"/>
      <c r="G200" s="448"/>
      <c r="H200" s="149"/>
      <c r="I200" s="23">
        <v>0</v>
      </c>
      <c r="J200" s="25"/>
    </row>
    <row r="201" spans="1:10" ht="14.25" x14ac:dyDescent="0.2">
      <c r="A201" s="10">
        <f t="shared" si="3"/>
        <v>42932</v>
      </c>
      <c r="B201" s="148">
        <v>0</v>
      </c>
      <c r="C201" s="448">
        <v>0</v>
      </c>
      <c r="D201" s="469"/>
      <c r="E201" s="448"/>
      <c r="F201" s="148"/>
      <c r="G201" s="448"/>
      <c r="H201" s="149"/>
      <c r="I201" s="23">
        <v>0</v>
      </c>
      <c r="J201" s="25"/>
    </row>
    <row r="202" spans="1:10" ht="14.25" x14ac:dyDescent="0.2">
      <c r="A202" s="10">
        <f t="shared" si="3"/>
        <v>42933</v>
      </c>
      <c r="B202" s="148">
        <v>0</v>
      </c>
      <c r="C202" s="448">
        <v>0</v>
      </c>
      <c r="D202" s="469"/>
      <c r="E202" s="448"/>
      <c r="F202" s="148"/>
      <c r="G202" s="448"/>
      <c r="H202" s="149"/>
      <c r="I202" s="23">
        <v>0</v>
      </c>
      <c r="J202" s="25"/>
    </row>
    <row r="203" spans="1:10" ht="14.25" x14ac:dyDescent="0.2">
      <c r="A203" s="10">
        <f t="shared" si="3"/>
        <v>42934</v>
      </c>
      <c r="B203" s="148">
        <v>0</v>
      </c>
      <c r="C203" s="448">
        <v>0</v>
      </c>
      <c r="D203" s="469"/>
      <c r="E203" s="448"/>
      <c r="F203" s="148"/>
      <c r="G203" s="448"/>
      <c r="H203" s="149"/>
      <c r="I203" s="23">
        <v>0</v>
      </c>
      <c r="J203" s="25"/>
    </row>
    <row r="204" spans="1:10" ht="14.25" x14ac:dyDescent="0.2">
      <c r="A204" s="10">
        <f t="shared" si="3"/>
        <v>42935</v>
      </c>
      <c r="B204" s="148">
        <v>0</v>
      </c>
      <c r="C204" s="448">
        <v>0</v>
      </c>
      <c r="D204" s="469"/>
      <c r="E204" s="448"/>
      <c r="F204" s="148"/>
      <c r="G204" s="448"/>
      <c r="H204" s="149"/>
      <c r="I204" s="23">
        <v>0</v>
      </c>
      <c r="J204" s="25"/>
    </row>
    <row r="205" spans="1:10" ht="14.25" x14ac:dyDescent="0.2">
      <c r="A205" s="10">
        <f t="shared" si="3"/>
        <v>42936</v>
      </c>
      <c r="B205" s="148">
        <v>0</v>
      </c>
      <c r="C205" s="448">
        <v>0</v>
      </c>
      <c r="D205" s="469"/>
      <c r="E205" s="448"/>
      <c r="F205" s="148"/>
      <c r="G205" s="448"/>
      <c r="H205" s="149"/>
      <c r="I205" s="23">
        <v>0</v>
      </c>
      <c r="J205" s="25"/>
    </row>
    <row r="206" spans="1:10" ht="14.25" x14ac:dyDescent="0.2">
      <c r="A206" s="10">
        <f t="shared" si="3"/>
        <v>42937</v>
      </c>
      <c r="B206" s="148">
        <v>0</v>
      </c>
      <c r="C206" s="448">
        <v>0</v>
      </c>
      <c r="D206" s="469"/>
      <c r="E206" s="448"/>
      <c r="F206" s="148"/>
      <c r="G206" s="448"/>
      <c r="H206" s="149"/>
      <c r="I206" s="23">
        <v>0</v>
      </c>
      <c r="J206" s="25"/>
    </row>
    <row r="207" spans="1:10" ht="14.25" x14ac:dyDescent="0.2">
      <c r="A207" s="10">
        <f t="shared" si="3"/>
        <v>42938</v>
      </c>
      <c r="B207" s="148">
        <v>0</v>
      </c>
      <c r="C207" s="448">
        <v>0</v>
      </c>
      <c r="D207" s="469"/>
      <c r="E207" s="448"/>
      <c r="F207" s="148"/>
      <c r="G207" s="448"/>
      <c r="H207" s="149"/>
      <c r="I207" s="23">
        <v>0</v>
      </c>
      <c r="J207" s="25"/>
    </row>
    <row r="208" spans="1:10" ht="14.25" x14ac:dyDescent="0.2">
      <c r="A208" s="10">
        <f t="shared" si="3"/>
        <v>42939</v>
      </c>
      <c r="B208" s="148">
        <v>0</v>
      </c>
      <c r="C208" s="448">
        <v>0</v>
      </c>
      <c r="D208" s="469"/>
      <c r="E208" s="448"/>
      <c r="F208" s="148"/>
      <c r="G208" s="448"/>
      <c r="H208" s="149"/>
      <c r="I208" s="23">
        <v>0</v>
      </c>
      <c r="J208" s="25"/>
    </row>
    <row r="209" spans="1:10" ht="14.25" x14ac:dyDescent="0.2">
      <c r="A209" s="10">
        <f t="shared" si="3"/>
        <v>42940</v>
      </c>
      <c r="B209" s="148">
        <v>0</v>
      </c>
      <c r="C209" s="448">
        <v>0</v>
      </c>
      <c r="D209" s="469"/>
      <c r="E209" s="448"/>
      <c r="F209" s="148"/>
      <c r="G209" s="448"/>
      <c r="H209" s="149"/>
      <c r="I209" s="23">
        <v>0</v>
      </c>
      <c r="J209" s="25"/>
    </row>
    <row r="210" spans="1:10" ht="14.25" x14ac:dyDescent="0.2">
      <c r="A210" s="10">
        <f t="shared" si="3"/>
        <v>42941</v>
      </c>
      <c r="B210" s="148">
        <v>0</v>
      </c>
      <c r="C210" s="448">
        <v>0</v>
      </c>
      <c r="D210" s="469"/>
      <c r="E210" s="448"/>
      <c r="F210" s="148"/>
      <c r="G210" s="448"/>
      <c r="H210" s="149"/>
      <c r="I210" s="23">
        <v>0</v>
      </c>
      <c r="J210" s="25"/>
    </row>
    <row r="211" spans="1:10" ht="14.25" x14ac:dyDescent="0.2">
      <c r="A211" s="10">
        <f t="shared" si="3"/>
        <v>42942</v>
      </c>
      <c r="B211" s="148">
        <v>0</v>
      </c>
      <c r="C211" s="448">
        <v>0</v>
      </c>
      <c r="D211" s="469"/>
      <c r="E211" s="448"/>
      <c r="F211" s="148"/>
      <c r="G211" s="448"/>
      <c r="H211" s="149"/>
      <c r="I211" s="23">
        <v>0</v>
      </c>
      <c r="J211" s="25"/>
    </row>
    <row r="212" spans="1:10" ht="14.25" x14ac:dyDescent="0.2">
      <c r="A212" s="10">
        <f t="shared" si="3"/>
        <v>42943</v>
      </c>
      <c r="B212" s="148">
        <v>0</v>
      </c>
      <c r="C212" s="448">
        <v>0</v>
      </c>
      <c r="D212" s="469"/>
      <c r="E212" s="448"/>
      <c r="F212" s="148"/>
      <c r="G212" s="448"/>
      <c r="H212" s="149"/>
      <c r="I212" s="23">
        <v>0</v>
      </c>
      <c r="J212" s="25"/>
    </row>
    <row r="213" spans="1:10" ht="14.25" x14ac:dyDescent="0.2">
      <c r="A213" s="10">
        <f t="shared" si="3"/>
        <v>42944</v>
      </c>
      <c r="B213" s="148">
        <v>0</v>
      </c>
      <c r="C213" s="448">
        <v>0</v>
      </c>
      <c r="D213" s="469"/>
      <c r="E213" s="448"/>
      <c r="F213" s="148"/>
      <c r="G213" s="448"/>
      <c r="H213" s="149"/>
      <c r="I213" s="23">
        <v>0</v>
      </c>
      <c r="J213" s="25"/>
    </row>
    <row r="214" spans="1:10" ht="14.25" x14ac:dyDescent="0.2">
      <c r="A214" s="10">
        <f t="shared" si="3"/>
        <v>42945</v>
      </c>
      <c r="B214" s="148">
        <v>0</v>
      </c>
      <c r="C214" s="448">
        <v>0</v>
      </c>
      <c r="D214" s="469"/>
      <c r="E214" s="448"/>
      <c r="F214" s="148"/>
      <c r="G214" s="448"/>
      <c r="H214" s="149"/>
      <c r="I214" s="23">
        <v>0</v>
      </c>
      <c r="J214" s="25"/>
    </row>
    <row r="215" spans="1:10" ht="14.25" x14ac:dyDescent="0.2">
      <c r="A215" s="10">
        <f t="shared" si="3"/>
        <v>42946</v>
      </c>
      <c r="B215" s="148">
        <v>0</v>
      </c>
      <c r="C215" s="448">
        <v>0</v>
      </c>
      <c r="D215" s="469"/>
      <c r="E215" s="448"/>
      <c r="F215" s="148"/>
      <c r="G215" s="448"/>
      <c r="H215" s="149"/>
      <c r="I215" s="23">
        <v>0</v>
      </c>
      <c r="J215" s="25"/>
    </row>
    <row r="216" spans="1:10" ht="14.25" x14ac:dyDescent="0.2">
      <c r="A216" s="10">
        <f t="shared" si="3"/>
        <v>42947</v>
      </c>
      <c r="B216" s="148">
        <v>0</v>
      </c>
      <c r="C216" s="448">
        <v>0</v>
      </c>
      <c r="D216" s="469"/>
      <c r="E216" s="448"/>
      <c r="F216" s="148"/>
      <c r="G216" s="448"/>
      <c r="H216" s="149"/>
      <c r="I216" s="23">
        <v>0</v>
      </c>
      <c r="J216" s="25"/>
    </row>
    <row r="217" spans="1:10" ht="14.25" x14ac:dyDescent="0.2">
      <c r="A217" s="10">
        <f>+A216+1</f>
        <v>42948</v>
      </c>
      <c r="B217" s="148">
        <v>0</v>
      </c>
      <c r="C217" s="448">
        <v>0</v>
      </c>
      <c r="D217" s="469"/>
      <c r="E217" s="448"/>
      <c r="F217" s="148"/>
      <c r="G217" s="448"/>
      <c r="H217" s="149"/>
      <c r="I217" s="23">
        <v>0</v>
      </c>
      <c r="J217" s="25"/>
    </row>
    <row r="218" spans="1:10" ht="14.25" x14ac:dyDescent="0.2">
      <c r="A218" s="10">
        <f t="shared" si="3"/>
        <v>42949</v>
      </c>
      <c r="B218" s="148">
        <v>0</v>
      </c>
      <c r="C218" s="448">
        <v>0</v>
      </c>
      <c r="D218" s="469"/>
      <c r="E218" s="448"/>
      <c r="F218" s="148"/>
      <c r="G218" s="448"/>
      <c r="H218" s="149"/>
      <c r="I218" s="23">
        <v>0</v>
      </c>
      <c r="J218" s="25"/>
    </row>
    <row r="219" spans="1:10" ht="14.25" x14ac:dyDescent="0.2">
      <c r="A219" s="10">
        <f t="shared" si="3"/>
        <v>42950</v>
      </c>
      <c r="B219" s="148">
        <v>0</v>
      </c>
      <c r="C219" s="448">
        <v>0</v>
      </c>
      <c r="D219" s="469"/>
      <c r="E219" s="448"/>
      <c r="F219" s="148"/>
      <c r="G219" s="448"/>
      <c r="H219" s="149"/>
      <c r="I219" s="23">
        <v>0</v>
      </c>
      <c r="J219" s="25"/>
    </row>
    <row r="220" spans="1:10" ht="14.25" x14ac:dyDescent="0.2">
      <c r="A220" s="10">
        <f t="shared" si="3"/>
        <v>42951</v>
      </c>
      <c r="B220" s="148">
        <v>0</v>
      </c>
      <c r="C220" s="448">
        <v>0</v>
      </c>
      <c r="D220" s="469"/>
      <c r="E220" s="448"/>
      <c r="F220" s="148"/>
      <c r="G220" s="448"/>
      <c r="H220" s="149"/>
      <c r="I220" s="23">
        <v>0</v>
      </c>
      <c r="J220" s="25"/>
    </row>
    <row r="221" spans="1:10" ht="14.25" x14ac:dyDescent="0.2">
      <c r="A221" s="10">
        <f t="shared" si="3"/>
        <v>42952</v>
      </c>
      <c r="B221" s="148">
        <v>0</v>
      </c>
      <c r="C221" s="448">
        <v>0</v>
      </c>
      <c r="D221" s="469"/>
      <c r="E221" s="448"/>
      <c r="F221" s="148"/>
      <c r="G221" s="448"/>
      <c r="H221" s="149"/>
      <c r="I221" s="23">
        <v>0</v>
      </c>
      <c r="J221" s="25"/>
    </row>
    <row r="222" spans="1:10" ht="14.25" x14ac:dyDescent="0.2">
      <c r="A222" s="10">
        <f t="shared" si="3"/>
        <v>42953</v>
      </c>
      <c r="B222" s="148">
        <v>0</v>
      </c>
      <c r="C222" s="448">
        <v>0</v>
      </c>
      <c r="D222" s="469"/>
      <c r="E222" s="448"/>
      <c r="F222" s="148"/>
      <c r="G222" s="448"/>
      <c r="H222" s="149"/>
      <c r="I222" s="23">
        <v>0</v>
      </c>
      <c r="J222" s="25"/>
    </row>
    <row r="223" spans="1:10" ht="14.25" x14ac:dyDescent="0.2">
      <c r="A223" s="10">
        <f t="shared" si="3"/>
        <v>42954</v>
      </c>
      <c r="B223" s="148">
        <v>0</v>
      </c>
      <c r="C223" s="448">
        <v>0</v>
      </c>
      <c r="D223" s="469"/>
      <c r="E223" s="448"/>
      <c r="F223" s="148"/>
      <c r="G223" s="448"/>
      <c r="H223" s="149"/>
      <c r="I223" s="23">
        <v>0</v>
      </c>
      <c r="J223" s="25"/>
    </row>
    <row r="224" spans="1:10" ht="14.25" x14ac:dyDescent="0.2">
      <c r="A224" s="10">
        <f t="shared" si="3"/>
        <v>42955</v>
      </c>
      <c r="B224" s="148">
        <v>0</v>
      </c>
      <c r="C224" s="448">
        <v>0</v>
      </c>
      <c r="D224" s="469"/>
      <c r="E224" s="448"/>
      <c r="F224" s="148"/>
      <c r="G224" s="448"/>
      <c r="H224" s="149"/>
      <c r="I224" s="23">
        <v>0</v>
      </c>
      <c r="J224" s="25"/>
    </row>
    <row r="225" spans="1:10" ht="14.25" x14ac:dyDescent="0.2">
      <c r="A225" s="10">
        <f t="shared" si="3"/>
        <v>42956</v>
      </c>
      <c r="B225" s="148">
        <v>0</v>
      </c>
      <c r="C225" s="448">
        <v>0</v>
      </c>
      <c r="D225" s="469"/>
      <c r="E225" s="448"/>
      <c r="F225" s="148"/>
      <c r="G225" s="448"/>
      <c r="H225" s="149"/>
      <c r="I225" s="23">
        <v>0</v>
      </c>
      <c r="J225" s="25"/>
    </row>
    <row r="226" spans="1:10" ht="14.25" x14ac:dyDescent="0.2">
      <c r="A226" s="10">
        <f t="shared" si="3"/>
        <v>42957</v>
      </c>
      <c r="B226" s="148">
        <v>0</v>
      </c>
      <c r="C226" s="448">
        <v>0</v>
      </c>
      <c r="D226" s="469"/>
      <c r="E226" s="448"/>
      <c r="F226" s="148"/>
      <c r="G226" s="448"/>
      <c r="H226" s="149"/>
      <c r="I226" s="23">
        <v>0</v>
      </c>
      <c r="J226" s="25"/>
    </row>
    <row r="227" spans="1:10" ht="14.25" x14ac:dyDescent="0.2">
      <c r="A227" s="10">
        <f t="shared" si="3"/>
        <v>42958</v>
      </c>
      <c r="B227" s="148">
        <v>0</v>
      </c>
      <c r="C227" s="448">
        <v>0</v>
      </c>
      <c r="D227" s="469"/>
      <c r="E227" s="448"/>
      <c r="F227" s="148"/>
      <c r="G227" s="448"/>
      <c r="H227" s="149"/>
      <c r="I227" s="23">
        <v>0</v>
      </c>
      <c r="J227" s="25"/>
    </row>
    <row r="228" spans="1:10" ht="14.25" x14ac:dyDescent="0.2">
      <c r="A228" s="10">
        <f t="shared" si="3"/>
        <v>42959</v>
      </c>
      <c r="B228" s="148">
        <v>0</v>
      </c>
      <c r="C228" s="448">
        <v>0</v>
      </c>
      <c r="D228" s="469"/>
      <c r="E228" s="448"/>
      <c r="F228" s="148"/>
      <c r="G228" s="448"/>
      <c r="H228" s="149"/>
      <c r="I228" s="23">
        <v>0</v>
      </c>
      <c r="J228" s="25"/>
    </row>
    <row r="229" spans="1:10" ht="14.25" x14ac:dyDescent="0.2">
      <c r="A229" s="10">
        <f t="shared" si="3"/>
        <v>42960</v>
      </c>
      <c r="B229" s="148">
        <v>0</v>
      </c>
      <c r="C229" s="448">
        <v>0</v>
      </c>
      <c r="D229" s="469"/>
      <c r="E229" s="448"/>
      <c r="F229" s="148"/>
      <c r="G229" s="448"/>
      <c r="H229" s="149"/>
      <c r="I229" s="23">
        <v>0</v>
      </c>
      <c r="J229" s="25"/>
    </row>
    <row r="230" spans="1:10" ht="14.25" x14ac:dyDescent="0.2">
      <c r="A230" s="10">
        <f t="shared" si="3"/>
        <v>42961</v>
      </c>
      <c r="B230" s="148">
        <v>0</v>
      </c>
      <c r="C230" s="448">
        <v>0</v>
      </c>
      <c r="D230" s="469"/>
      <c r="E230" s="448"/>
      <c r="F230" s="148"/>
      <c r="G230" s="448"/>
      <c r="H230" s="149"/>
      <c r="I230" s="23">
        <v>0</v>
      </c>
      <c r="J230" s="25"/>
    </row>
    <row r="231" spans="1:10" ht="14.25" x14ac:dyDescent="0.2">
      <c r="A231" s="10">
        <f t="shared" si="3"/>
        <v>42962</v>
      </c>
      <c r="B231" s="148">
        <v>0</v>
      </c>
      <c r="C231" s="448">
        <v>0</v>
      </c>
      <c r="D231" s="469"/>
      <c r="E231" s="448"/>
      <c r="F231" s="148"/>
      <c r="G231" s="448"/>
      <c r="H231" s="149"/>
      <c r="I231" s="23">
        <v>0</v>
      </c>
      <c r="J231" s="25"/>
    </row>
    <row r="232" spans="1:10" ht="14.25" x14ac:dyDescent="0.2">
      <c r="A232" s="10">
        <f t="shared" si="3"/>
        <v>42963</v>
      </c>
      <c r="B232" s="148">
        <v>0</v>
      </c>
      <c r="C232" s="448">
        <v>0</v>
      </c>
      <c r="D232" s="469"/>
      <c r="E232" s="448"/>
      <c r="F232" s="148"/>
      <c r="G232" s="448"/>
      <c r="H232" s="149"/>
      <c r="I232" s="23">
        <v>0</v>
      </c>
      <c r="J232" s="25"/>
    </row>
    <row r="233" spans="1:10" ht="14.25" x14ac:dyDescent="0.2">
      <c r="A233" s="10">
        <f t="shared" si="3"/>
        <v>42964</v>
      </c>
      <c r="B233" s="148">
        <v>0</v>
      </c>
      <c r="C233" s="448">
        <v>0</v>
      </c>
      <c r="D233" s="469"/>
      <c r="E233" s="448"/>
      <c r="F233" s="148"/>
      <c r="G233" s="448"/>
      <c r="H233" s="149"/>
      <c r="I233" s="23">
        <v>0</v>
      </c>
      <c r="J233" s="25"/>
    </row>
    <row r="234" spans="1:10" ht="14.25" x14ac:dyDescent="0.2">
      <c r="A234" s="10">
        <f t="shared" si="3"/>
        <v>42965</v>
      </c>
      <c r="B234" s="148">
        <v>0</v>
      </c>
      <c r="C234" s="448">
        <v>0</v>
      </c>
      <c r="D234" s="469"/>
      <c r="E234" s="448"/>
      <c r="F234" s="148"/>
      <c r="G234" s="448"/>
      <c r="H234" s="149"/>
      <c r="I234" s="23">
        <v>0</v>
      </c>
      <c r="J234" s="25"/>
    </row>
    <row r="235" spans="1:10" ht="14.25" x14ac:dyDescent="0.2">
      <c r="A235" s="10">
        <f t="shared" si="3"/>
        <v>42966</v>
      </c>
      <c r="B235" s="148">
        <v>0</v>
      </c>
      <c r="C235" s="448">
        <v>0</v>
      </c>
      <c r="D235" s="469"/>
      <c r="E235" s="448"/>
      <c r="F235" s="148"/>
      <c r="G235" s="448"/>
      <c r="H235" s="149"/>
      <c r="I235" s="23">
        <v>0</v>
      </c>
      <c r="J235" s="25"/>
    </row>
    <row r="236" spans="1:10" ht="14.25" x14ac:dyDescent="0.2">
      <c r="A236" s="10">
        <f t="shared" si="3"/>
        <v>42967</v>
      </c>
      <c r="B236" s="148">
        <v>0</v>
      </c>
      <c r="C236" s="448">
        <v>0</v>
      </c>
      <c r="D236" s="469"/>
      <c r="E236" s="448"/>
      <c r="F236" s="148"/>
      <c r="G236" s="448"/>
      <c r="H236" s="149"/>
      <c r="I236" s="23">
        <v>0</v>
      </c>
      <c r="J236" s="25"/>
    </row>
    <row r="237" spans="1:10" ht="14.25" x14ac:dyDescent="0.2">
      <c r="A237" s="10">
        <f t="shared" si="3"/>
        <v>42968</v>
      </c>
      <c r="B237" s="148">
        <v>0</v>
      </c>
      <c r="C237" s="448">
        <v>0</v>
      </c>
      <c r="D237" s="469"/>
      <c r="E237" s="448"/>
      <c r="F237" s="148"/>
      <c r="G237" s="448"/>
      <c r="H237" s="149"/>
      <c r="I237" s="23">
        <v>0</v>
      </c>
      <c r="J237" s="25"/>
    </row>
    <row r="238" spans="1:10" ht="14.25" x14ac:dyDescent="0.2">
      <c r="A238" s="10">
        <f t="shared" si="3"/>
        <v>42969</v>
      </c>
      <c r="B238" s="148">
        <v>0</v>
      </c>
      <c r="C238" s="448">
        <v>0</v>
      </c>
      <c r="D238" s="469"/>
      <c r="E238" s="448"/>
      <c r="F238" s="148"/>
      <c r="G238" s="448"/>
      <c r="H238" s="149"/>
      <c r="I238" s="23">
        <v>0</v>
      </c>
      <c r="J238" s="25"/>
    </row>
    <row r="239" spans="1:10" ht="14.25" x14ac:dyDescent="0.2">
      <c r="A239" s="10">
        <f t="shared" si="3"/>
        <v>42970</v>
      </c>
      <c r="B239" s="148">
        <v>0</v>
      </c>
      <c r="C239" s="448">
        <v>0</v>
      </c>
      <c r="D239" s="469"/>
      <c r="E239" s="448"/>
      <c r="F239" s="148"/>
      <c r="G239" s="448"/>
      <c r="H239" s="149"/>
      <c r="I239" s="23">
        <v>0</v>
      </c>
      <c r="J239" s="25"/>
    </row>
    <row r="240" spans="1:10" ht="14.25" x14ac:dyDescent="0.2">
      <c r="A240" s="10">
        <f t="shared" si="3"/>
        <v>42971</v>
      </c>
      <c r="B240" s="148">
        <v>0</v>
      </c>
      <c r="C240" s="448">
        <v>0</v>
      </c>
      <c r="D240" s="469"/>
      <c r="E240" s="448"/>
      <c r="F240" s="148"/>
      <c r="G240" s="448"/>
      <c r="H240" s="149"/>
      <c r="I240" s="23">
        <v>0</v>
      </c>
      <c r="J240" s="25"/>
    </row>
    <row r="241" spans="1:10" ht="14.25" x14ac:dyDescent="0.2">
      <c r="A241" s="10">
        <f t="shared" si="3"/>
        <v>42972</v>
      </c>
      <c r="B241" s="148">
        <v>0</v>
      </c>
      <c r="C241" s="448">
        <v>0</v>
      </c>
      <c r="D241" s="469"/>
      <c r="E241" s="448"/>
      <c r="F241" s="148"/>
      <c r="G241" s="448"/>
      <c r="H241" s="149"/>
      <c r="I241" s="23">
        <v>0</v>
      </c>
      <c r="J241" s="25"/>
    </row>
    <row r="242" spans="1:10" ht="14.25" x14ac:dyDescent="0.2">
      <c r="A242" s="10">
        <f t="shared" si="3"/>
        <v>42973</v>
      </c>
      <c r="B242" s="148">
        <v>0</v>
      </c>
      <c r="C242" s="448">
        <v>0</v>
      </c>
      <c r="D242" s="469"/>
      <c r="E242" s="448"/>
      <c r="F242" s="148"/>
      <c r="G242" s="448"/>
      <c r="H242" s="149"/>
      <c r="I242" s="23">
        <v>0</v>
      </c>
      <c r="J242" s="25"/>
    </row>
    <row r="243" spans="1:10" ht="14.25" x14ac:dyDescent="0.2">
      <c r="A243" s="10">
        <f t="shared" si="3"/>
        <v>42974</v>
      </c>
      <c r="B243" s="148">
        <v>0</v>
      </c>
      <c r="C243" s="448">
        <v>0</v>
      </c>
      <c r="D243" s="469"/>
      <c r="E243" s="448"/>
      <c r="F243" s="148"/>
      <c r="G243" s="448"/>
      <c r="H243" s="149"/>
      <c r="I243" s="23">
        <v>0</v>
      </c>
      <c r="J243" s="25"/>
    </row>
    <row r="244" spans="1:10" ht="14.25" x14ac:dyDescent="0.2">
      <c r="A244" s="10">
        <f t="shared" si="3"/>
        <v>42975</v>
      </c>
      <c r="B244" s="148">
        <v>0</v>
      </c>
      <c r="C244" s="448">
        <v>0</v>
      </c>
      <c r="D244" s="469"/>
      <c r="E244" s="448"/>
      <c r="F244" s="148"/>
      <c r="G244" s="448"/>
      <c r="H244" s="149"/>
      <c r="I244" s="23">
        <v>0</v>
      </c>
      <c r="J244" s="25"/>
    </row>
    <row r="245" spans="1:10" ht="14.25" x14ac:dyDescent="0.2">
      <c r="A245" s="10">
        <f t="shared" si="3"/>
        <v>42976</v>
      </c>
      <c r="B245" s="148">
        <v>0</v>
      </c>
      <c r="C245" s="448">
        <v>0</v>
      </c>
      <c r="D245" s="469"/>
      <c r="E245" s="448"/>
      <c r="F245" s="148"/>
      <c r="G245" s="448"/>
      <c r="H245" s="149"/>
      <c r="I245" s="23">
        <v>0</v>
      </c>
      <c r="J245" s="25"/>
    </row>
    <row r="246" spans="1:10" ht="14.25" x14ac:dyDescent="0.2">
      <c r="A246" s="10">
        <f t="shared" si="3"/>
        <v>42977</v>
      </c>
      <c r="B246" s="148">
        <v>0</v>
      </c>
      <c r="C246" s="448">
        <v>0</v>
      </c>
      <c r="D246" s="469"/>
      <c r="E246" s="448"/>
      <c r="F246" s="148"/>
      <c r="G246" s="448"/>
      <c r="H246" s="149"/>
      <c r="I246" s="23">
        <v>0</v>
      </c>
      <c r="J246" s="25"/>
    </row>
    <row r="247" spans="1:10" ht="14.25" x14ac:dyDescent="0.2">
      <c r="A247" s="10">
        <f t="shared" si="3"/>
        <v>42978</v>
      </c>
      <c r="B247" s="148">
        <v>0</v>
      </c>
      <c r="C247" s="448">
        <v>0</v>
      </c>
      <c r="D247" s="469"/>
      <c r="E247" s="448"/>
      <c r="F247" s="148"/>
      <c r="G247" s="448"/>
      <c r="H247" s="149"/>
      <c r="I247" s="23">
        <v>0</v>
      </c>
      <c r="J247" s="25"/>
    </row>
    <row r="248" spans="1:10" ht="14.25" x14ac:dyDescent="0.2">
      <c r="A248" s="10">
        <f>+A247+1</f>
        <v>42979</v>
      </c>
      <c r="B248" s="148">
        <v>0</v>
      </c>
      <c r="C248" s="448">
        <v>0</v>
      </c>
      <c r="D248" s="469"/>
      <c r="E248" s="448"/>
      <c r="F248" s="148"/>
      <c r="G248" s="448"/>
      <c r="H248" s="149"/>
      <c r="I248" s="23">
        <v>0</v>
      </c>
      <c r="J248" s="25"/>
    </row>
    <row r="249" spans="1:10" ht="14.25" x14ac:dyDescent="0.2">
      <c r="A249" s="10">
        <f t="shared" si="3"/>
        <v>42980</v>
      </c>
      <c r="B249" s="148">
        <v>0</v>
      </c>
      <c r="C249" s="448">
        <v>0</v>
      </c>
      <c r="D249" s="469"/>
      <c r="E249" s="448"/>
      <c r="F249" s="148"/>
      <c r="G249" s="448"/>
      <c r="H249" s="149"/>
      <c r="I249" s="23">
        <v>0</v>
      </c>
      <c r="J249" s="25"/>
    </row>
    <row r="250" spans="1:10" ht="14.25" x14ac:dyDescent="0.2">
      <c r="A250" s="10">
        <f t="shared" si="3"/>
        <v>42981</v>
      </c>
      <c r="B250" s="148">
        <v>0</v>
      </c>
      <c r="C250" s="448">
        <v>0</v>
      </c>
      <c r="D250" s="469"/>
      <c r="E250" s="448"/>
      <c r="F250" s="148"/>
      <c r="G250" s="448"/>
      <c r="H250" s="149"/>
      <c r="I250" s="23">
        <v>0</v>
      </c>
      <c r="J250" s="25"/>
    </row>
    <row r="251" spans="1:10" ht="14.25" x14ac:dyDescent="0.2">
      <c r="A251" s="10">
        <f t="shared" si="3"/>
        <v>42982</v>
      </c>
      <c r="B251" s="148">
        <v>0</v>
      </c>
      <c r="C251" s="448">
        <v>0</v>
      </c>
      <c r="D251" s="469"/>
      <c r="E251" s="448"/>
      <c r="F251" s="148"/>
      <c r="G251" s="448"/>
      <c r="H251" s="149"/>
      <c r="I251" s="23">
        <v>0</v>
      </c>
      <c r="J251" s="25"/>
    </row>
    <row r="252" spans="1:10" ht="14.25" x14ac:dyDescent="0.2">
      <c r="A252" s="10">
        <f t="shared" si="3"/>
        <v>42983</v>
      </c>
      <c r="B252" s="148">
        <v>0</v>
      </c>
      <c r="C252" s="448">
        <v>0</v>
      </c>
      <c r="D252" s="469"/>
      <c r="E252" s="448"/>
      <c r="F252" s="148"/>
      <c r="G252" s="448"/>
      <c r="H252" s="149"/>
      <c r="I252" s="23">
        <v>0</v>
      </c>
      <c r="J252" s="25"/>
    </row>
    <row r="253" spans="1:10" ht="14.25" x14ac:dyDescent="0.2">
      <c r="A253" s="10">
        <f t="shared" si="3"/>
        <v>42984</v>
      </c>
      <c r="B253" s="148">
        <v>0</v>
      </c>
      <c r="C253" s="448">
        <v>0</v>
      </c>
      <c r="D253" s="469"/>
      <c r="E253" s="448"/>
      <c r="F253" s="148"/>
      <c r="G253" s="448"/>
      <c r="H253" s="149"/>
      <c r="I253" s="23">
        <v>0</v>
      </c>
      <c r="J253" s="25"/>
    </row>
    <row r="254" spans="1:10" ht="14.25" x14ac:dyDescent="0.2">
      <c r="A254" s="10">
        <f t="shared" si="3"/>
        <v>42985</v>
      </c>
      <c r="B254" s="148">
        <v>0</v>
      </c>
      <c r="C254" s="448">
        <v>0</v>
      </c>
      <c r="D254" s="469"/>
      <c r="E254" s="448"/>
      <c r="F254" s="148"/>
      <c r="G254" s="448"/>
      <c r="H254" s="149"/>
      <c r="I254" s="23">
        <v>0</v>
      </c>
      <c r="J254" s="25"/>
    </row>
    <row r="255" spans="1:10" ht="14.25" x14ac:dyDescent="0.2">
      <c r="A255" s="10">
        <f t="shared" si="3"/>
        <v>42986</v>
      </c>
      <c r="B255" s="148">
        <v>0</v>
      </c>
      <c r="C255" s="448">
        <v>0</v>
      </c>
      <c r="D255" s="469"/>
      <c r="E255" s="448"/>
      <c r="F255" s="148"/>
      <c r="G255" s="448"/>
      <c r="H255" s="149"/>
      <c r="I255" s="23">
        <v>0</v>
      </c>
      <c r="J255" s="25"/>
    </row>
    <row r="256" spans="1:10" ht="14.25" x14ac:dyDescent="0.2">
      <c r="A256" s="10">
        <f t="shared" si="3"/>
        <v>42987</v>
      </c>
      <c r="B256" s="148">
        <v>0</v>
      </c>
      <c r="C256" s="448">
        <v>0</v>
      </c>
      <c r="D256" s="469"/>
      <c r="E256" s="448"/>
      <c r="F256" s="148"/>
      <c r="G256" s="448"/>
      <c r="H256" s="149"/>
      <c r="I256" s="23">
        <v>0</v>
      </c>
      <c r="J256" s="25"/>
    </row>
    <row r="257" spans="1:10" ht="14.25" x14ac:dyDescent="0.2">
      <c r="A257" s="10">
        <f t="shared" si="3"/>
        <v>42988</v>
      </c>
      <c r="B257" s="148">
        <v>0</v>
      </c>
      <c r="C257" s="448">
        <v>0</v>
      </c>
      <c r="D257" s="469"/>
      <c r="E257" s="448"/>
      <c r="F257" s="148"/>
      <c r="G257" s="448"/>
      <c r="H257" s="149"/>
      <c r="I257" s="23">
        <v>0</v>
      </c>
      <c r="J257" s="25"/>
    </row>
    <row r="258" spans="1:10" ht="14.25" x14ac:dyDescent="0.2">
      <c r="A258" s="10">
        <f t="shared" si="3"/>
        <v>42989</v>
      </c>
      <c r="B258" s="148">
        <v>0</v>
      </c>
      <c r="C258" s="448">
        <v>0</v>
      </c>
      <c r="D258" s="469"/>
      <c r="E258" s="448"/>
      <c r="F258" s="148"/>
      <c r="G258" s="448"/>
      <c r="H258" s="149"/>
      <c r="I258" s="23">
        <v>0</v>
      </c>
      <c r="J258" s="25"/>
    </row>
    <row r="259" spans="1:10" ht="14.25" x14ac:dyDescent="0.2">
      <c r="A259" s="10">
        <f t="shared" si="3"/>
        <v>42990</v>
      </c>
      <c r="B259" s="148">
        <v>0</v>
      </c>
      <c r="C259" s="448">
        <v>0</v>
      </c>
      <c r="D259" s="469"/>
      <c r="E259" s="448"/>
      <c r="F259" s="148"/>
      <c r="G259" s="448"/>
      <c r="H259" s="149"/>
      <c r="I259" s="23">
        <v>0</v>
      </c>
      <c r="J259" s="25"/>
    </row>
    <row r="260" spans="1:10" ht="14.25" x14ac:dyDescent="0.2">
      <c r="A260" s="10">
        <f t="shared" si="3"/>
        <v>42991</v>
      </c>
      <c r="B260" s="148">
        <v>0</v>
      </c>
      <c r="C260" s="448">
        <v>0</v>
      </c>
      <c r="D260" s="469"/>
      <c r="E260" s="448"/>
      <c r="F260" s="148"/>
      <c r="G260" s="448"/>
      <c r="H260" s="149"/>
      <c r="I260" s="23">
        <v>0</v>
      </c>
      <c r="J260" s="25"/>
    </row>
    <row r="261" spans="1:10" ht="14.25" x14ac:dyDescent="0.2">
      <c r="A261" s="10">
        <f t="shared" si="3"/>
        <v>42992</v>
      </c>
      <c r="B261" s="148">
        <v>0</v>
      </c>
      <c r="C261" s="448">
        <v>0</v>
      </c>
      <c r="D261" s="469"/>
      <c r="E261" s="448"/>
      <c r="F261" s="148"/>
      <c r="G261" s="448"/>
      <c r="H261" s="149"/>
      <c r="I261" s="23">
        <v>0</v>
      </c>
      <c r="J261" s="25"/>
    </row>
    <row r="262" spans="1:10" ht="14.25" x14ac:dyDescent="0.2">
      <c r="A262" s="10">
        <f t="shared" si="3"/>
        <v>42993</v>
      </c>
      <c r="B262" s="148">
        <v>0</v>
      </c>
      <c r="C262" s="448">
        <v>0</v>
      </c>
      <c r="D262" s="469"/>
      <c r="E262" s="448"/>
      <c r="F262" s="148"/>
      <c r="G262" s="448"/>
      <c r="H262" s="149"/>
      <c r="I262" s="23">
        <v>0</v>
      </c>
      <c r="J262" s="25"/>
    </row>
    <row r="263" spans="1:10" ht="14.25" x14ac:dyDescent="0.2">
      <c r="A263" s="10">
        <f t="shared" ref="A263:A326" si="4">+A262+1</f>
        <v>42994</v>
      </c>
      <c r="B263" s="148">
        <v>0</v>
      </c>
      <c r="C263" s="448">
        <v>0</v>
      </c>
      <c r="D263" s="469"/>
      <c r="E263" s="448"/>
      <c r="F263" s="148"/>
      <c r="G263" s="448"/>
      <c r="H263" s="149"/>
      <c r="I263" s="23">
        <v>0</v>
      </c>
      <c r="J263" s="25"/>
    </row>
    <row r="264" spans="1:10" ht="14.25" x14ac:dyDescent="0.2">
      <c r="A264" s="10">
        <f t="shared" si="4"/>
        <v>42995</v>
      </c>
      <c r="B264" s="148">
        <v>0</v>
      </c>
      <c r="C264" s="448">
        <v>0</v>
      </c>
      <c r="D264" s="469"/>
      <c r="E264" s="448"/>
      <c r="F264" s="148"/>
      <c r="G264" s="448"/>
      <c r="H264" s="149"/>
      <c r="I264" s="23">
        <v>0</v>
      </c>
      <c r="J264" s="25"/>
    </row>
    <row r="265" spans="1:10" ht="14.25" x14ac:dyDescent="0.2">
      <c r="A265" s="10">
        <f t="shared" si="4"/>
        <v>42996</v>
      </c>
      <c r="B265" s="148">
        <v>0</v>
      </c>
      <c r="C265" s="448">
        <v>0</v>
      </c>
      <c r="D265" s="469"/>
      <c r="E265" s="448"/>
      <c r="F265" s="148"/>
      <c r="G265" s="448"/>
      <c r="H265" s="149"/>
      <c r="I265" s="23">
        <v>0</v>
      </c>
      <c r="J265" s="25"/>
    </row>
    <row r="266" spans="1:10" ht="14.25" x14ac:dyDescent="0.2">
      <c r="A266" s="10">
        <f t="shared" si="4"/>
        <v>42997</v>
      </c>
      <c r="B266" s="148">
        <v>0</v>
      </c>
      <c r="C266" s="448">
        <v>0</v>
      </c>
      <c r="D266" s="469"/>
      <c r="E266" s="448"/>
      <c r="F266" s="148"/>
      <c r="G266" s="448"/>
      <c r="H266" s="149"/>
      <c r="I266" s="23">
        <v>0</v>
      </c>
      <c r="J266" s="25"/>
    </row>
    <row r="267" spans="1:10" ht="14.25" x14ac:dyDescent="0.2">
      <c r="A267" s="10">
        <f t="shared" si="4"/>
        <v>42998</v>
      </c>
      <c r="B267" s="148">
        <v>0</v>
      </c>
      <c r="C267" s="448">
        <v>0</v>
      </c>
      <c r="D267" s="469"/>
      <c r="E267" s="448"/>
      <c r="F267" s="148"/>
      <c r="G267" s="448"/>
      <c r="H267" s="149"/>
      <c r="I267" s="23">
        <v>0</v>
      </c>
      <c r="J267" s="25"/>
    </row>
    <row r="268" spans="1:10" ht="14.25" x14ac:dyDescent="0.2">
      <c r="A268" s="10">
        <f t="shared" si="4"/>
        <v>42999</v>
      </c>
      <c r="B268" s="148">
        <v>0</v>
      </c>
      <c r="C268" s="448">
        <v>0</v>
      </c>
      <c r="D268" s="469"/>
      <c r="E268" s="448"/>
      <c r="F268" s="148"/>
      <c r="G268" s="448"/>
      <c r="H268" s="149"/>
      <c r="I268" s="23">
        <v>0</v>
      </c>
      <c r="J268" s="25"/>
    </row>
    <row r="269" spans="1:10" ht="14.25" x14ac:dyDescent="0.2">
      <c r="A269" s="10">
        <f t="shared" si="4"/>
        <v>43000</v>
      </c>
      <c r="B269" s="148">
        <v>0</v>
      </c>
      <c r="C269" s="448">
        <v>0</v>
      </c>
      <c r="D269" s="469"/>
      <c r="E269" s="448"/>
      <c r="F269" s="148"/>
      <c r="G269" s="448"/>
      <c r="H269" s="149"/>
      <c r="I269" s="23">
        <v>0</v>
      </c>
      <c r="J269" s="25"/>
    </row>
    <row r="270" spans="1:10" ht="14.25" x14ac:dyDescent="0.2">
      <c r="A270" s="10">
        <f t="shared" si="4"/>
        <v>43001</v>
      </c>
      <c r="B270" s="148">
        <v>0</v>
      </c>
      <c r="C270" s="448">
        <v>0</v>
      </c>
      <c r="D270" s="469"/>
      <c r="E270" s="448"/>
      <c r="F270" s="148"/>
      <c r="G270" s="448"/>
      <c r="H270" s="149"/>
      <c r="I270" s="23">
        <v>0</v>
      </c>
      <c r="J270" s="25"/>
    </row>
    <row r="271" spans="1:10" ht="14.25" x14ac:dyDescent="0.2">
      <c r="A271" s="10">
        <f t="shared" si="4"/>
        <v>43002</v>
      </c>
      <c r="B271" s="148">
        <v>0</v>
      </c>
      <c r="C271" s="448">
        <v>0</v>
      </c>
      <c r="D271" s="469"/>
      <c r="E271" s="448"/>
      <c r="F271" s="148"/>
      <c r="G271" s="448"/>
      <c r="H271" s="149"/>
      <c r="I271" s="23">
        <v>0</v>
      </c>
      <c r="J271" s="25"/>
    </row>
    <row r="272" spans="1:10" ht="14.25" x14ac:dyDescent="0.2">
      <c r="A272" s="10">
        <f t="shared" si="4"/>
        <v>43003</v>
      </c>
      <c r="B272" s="148">
        <v>0</v>
      </c>
      <c r="C272" s="448">
        <v>0</v>
      </c>
      <c r="D272" s="469"/>
      <c r="E272" s="448"/>
      <c r="F272" s="148"/>
      <c r="G272" s="448"/>
      <c r="H272" s="149"/>
      <c r="I272" s="23">
        <v>0</v>
      </c>
      <c r="J272" s="25"/>
    </row>
    <row r="273" spans="1:10" ht="14.25" x14ac:dyDescent="0.2">
      <c r="A273" s="10">
        <f t="shared" si="4"/>
        <v>43004</v>
      </c>
      <c r="B273" s="148">
        <v>0</v>
      </c>
      <c r="C273" s="448">
        <v>0</v>
      </c>
      <c r="D273" s="469"/>
      <c r="E273" s="448"/>
      <c r="F273" s="148"/>
      <c r="G273" s="448"/>
      <c r="H273" s="149"/>
      <c r="I273" s="23">
        <v>0</v>
      </c>
      <c r="J273" s="25"/>
    </row>
    <row r="274" spans="1:10" ht="14.25" x14ac:dyDescent="0.2">
      <c r="A274" s="10">
        <f t="shared" si="4"/>
        <v>43005</v>
      </c>
      <c r="B274" s="148">
        <v>0</v>
      </c>
      <c r="C274" s="448">
        <v>0</v>
      </c>
      <c r="D274" s="469"/>
      <c r="E274" s="448"/>
      <c r="F274" s="148"/>
      <c r="G274" s="448"/>
      <c r="H274" s="149"/>
      <c r="I274" s="23">
        <v>0</v>
      </c>
      <c r="J274" s="25"/>
    </row>
    <row r="275" spans="1:10" ht="14.25" x14ac:dyDescent="0.2">
      <c r="A275" s="10">
        <f t="shared" si="4"/>
        <v>43006</v>
      </c>
      <c r="B275" s="148">
        <v>0</v>
      </c>
      <c r="C275" s="448">
        <v>0</v>
      </c>
      <c r="D275" s="469"/>
      <c r="E275" s="448"/>
      <c r="F275" s="148"/>
      <c r="G275" s="448"/>
      <c r="H275" s="149"/>
      <c r="I275" s="23">
        <v>0</v>
      </c>
      <c r="J275" s="25"/>
    </row>
    <row r="276" spans="1:10" ht="14.25" x14ac:dyDescent="0.2">
      <c r="A276" s="10">
        <f t="shared" si="4"/>
        <v>43007</v>
      </c>
      <c r="B276" s="148">
        <v>0</v>
      </c>
      <c r="C276" s="448">
        <v>0</v>
      </c>
      <c r="D276" s="469"/>
      <c r="E276" s="448"/>
      <c r="F276" s="148"/>
      <c r="G276" s="448"/>
      <c r="H276" s="149"/>
      <c r="I276" s="23">
        <v>0</v>
      </c>
      <c r="J276" s="25"/>
    </row>
    <row r="277" spans="1:10" ht="14.25" x14ac:dyDescent="0.2">
      <c r="A277" s="10">
        <f t="shared" si="4"/>
        <v>43008</v>
      </c>
      <c r="B277" s="148">
        <v>0</v>
      </c>
      <c r="C277" s="448">
        <v>0</v>
      </c>
      <c r="D277" s="469"/>
      <c r="E277" s="448"/>
      <c r="F277" s="148"/>
      <c r="G277" s="448"/>
      <c r="H277" s="149"/>
      <c r="I277" s="23">
        <v>0</v>
      </c>
      <c r="J277" s="25"/>
    </row>
    <row r="278" spans="1:10" ht="14.25" x14ac:dyDescent="0.2">
      <c r="A278" s="10">
        <f>+A277+1</f>
        <v>43009</v>
      </c>
      <c r="B278" s="148">
        <v>0</v>
      </c>
      <c r="C278" s="448">
        <v>0</v>
      </c>
      <c r="D278" s="469"/>
      <c r="E278" s="448"/>
      <c r="F278" s="148"/>
      <c r="G278" s="448"/>
      <c r="H278" s="149"/>
      <c r="I278" s="23">
        <v>0</v>
      </c>
      <c r="J278" s="25"/>
    </row>
    <row r="279" spans="1:10" ht="14.25" x14ac:dyDescent="0.2">
      <c r="A279" s="10">
        <f t="shared" si="4"/>
        <v>43010</v>
      </c>
      <c r="B279" s="148">
        <v>0</v>
      </c>
      <c r="C279" s="448">
        <v>0</v>
      </c>
      <c r="D279" s="469"/>
      <c r="E279" s="448"/>
      <c r="F279" s="148"/>
      <c r="G279" s="448"/>
      <c r="H279" s="149"/>
      <c r="I279" s="23">
        <v>0</v>
      </c>
      <c r="J279" s="25"/>
    </row>
    <row r="280" spans="1:10" ht="14.25" x14ac:dyDescent="0.2">
      <c r="A280" s="10">
        <f t="shared" si="4"/>
        <v>43011</v>
      </c>
      <c r="B280" s="148">
        <v>0</v>
      </c>
      <c r="C280" s="448">
        <v>0</v>
      </c>
      <c r="D280" s="469"/>
      <c r="E280" s="448"/>
      <c r="F280" s="148"/>
      <c r="G280" s="448"/>
      <c r="H280" s="149"/>
      <c r="I280" s="23">
        <v>0</v>
      </c>
      <c r="J280" s="25"/>
    </row>
    <row r="281" spans="1:10" ht="14.25" x14ac:dyDescent="0.2">
      <c r="A281" s="10">
        <f t="shared" si="4"/>
        <v>43012</v>
      </c>
      <c r="B281" s="148">
        <v>0</v>
      </c>
      <c r="C281" s="448">
        <v>0</v>
      </c>
      <c r="D281" s="469"/>
      <c r="E281" s="448"/>
      <c r="F281" s="148"/>
      <c r="G281" s="448"/>
      <c r="H281" s="149"/>
      <c r="I281" s="23">
        <v>0</v>
      </c>
      <c r="J281" s="25"/>
    </row>
    <row r="282" spans="1:10" ht="14.25" x14ac:dyDescent="0.2">
      <c r="A282" s="10">
        <f t="shared" si="4"/>
        <v>43013</v>
      </c>
      <c r="B282" s="148">
        <v>0</v>
      </c>
      <c r="C282" s="448">
        <v>0</v>
      </c>
      <c r="D282" s="469"/>
      <c r="E282" s="448"/>
      <c r="F282" s="148"/>
      <c r="G282" s="448"/>
      <c r="H282" s="149"/>
      <c r="I282" s="23">
        <v>0</v>
      </c>
      <c r="J282" s="25"/>
    </row>
    <row r="283" spans="1:10" ht="14.25" x14ac:dyDescent="0.2">
      <c r="A283" s="10">
        <f t="shared" si="4"/>
        <v>43014</v>
      </c>
      <c r="B283" s="148">
        <v>0</v>
      </c>
      <c r="C283" s="448">
        <v>0</v>
      </c>
      <c r="D283" s="469"/>
      <c r="E283" s="448"/>
      <c r="F283" s="148"/>
      <c r="G283" s="448"/>
      <c r="H283" s="149"/>
      <c r="I283" s="23">
        <v>0</v>
      </c>
      <c r="J283" s="25"/>
    </row>
    <row r="284" spans="1:10" ht="14.25" x14ac:dyDescent="0.2">
      <c r="A284" s="10">
        <f t="shared" si="4"/>
        <v>43015</v>
      </c>
      <c r="B284" s="148">
        <v>0</v>
      </c>
      <c r="C284" s="448">
        <v>0</v>
      </c>
      <c r="D284" s="469"/>
      <c r="E284" s="448"/>
      <c r="F284" s="148"/>
      <c r="G284" s="448"/>
      <c r="H284" s="149"/>
      <c r="I284" s="23">
        <v>0</v>
      </c>
      <c r="J284" s="25"/>
    </row>
    <row r="285" spans="1:10" ht="14.25" x14ac:dyDescent="0.2">
      <c r="A285" s="10">
        <f t="shared" si="4"/>
        <v>43016</v>
      </c>
      <c r="B285" s="148">
        <v>0</v>
      </c>
      <c r="C285" s="448">
        <v>0</v>
      </c>
      <c r="D285" s="469"/>
      <c r="E285" s="448"/>
      <c r="F285" s="148"/>
      <c r="G285" s="448"/>
      <c r="H285" s="149"/>
      <c r="I285" s="23">
        <v>0</v>
      </c>
      <c r="J285" s="25"/>
    </row>
    <row r="286" spans="1:10" ht="14.25" x14ac:dyDescent="0.2">
      <c r="A286" s="10">
        <f t="shared" si="4"/>
        <v>43017</v>
      </c>
      <c r="B286" s="148">
        <v>0</v>
      </c>
      <c r="C286" s="448">
        <v>0</v>
      </c>
      <c r="D286" s="469"/>
      <c r="E286" s="448"/>
      <c r="F286" s="148"/>
      <c r="G286" s="448"/>
      <c r="H286" s="149"/>
      <c r="I286" s="23">
        <v>0</v>
      </c>
      <c r="J286" s="25"/>
    </row>
    <row r="287" spans="1:10" ht="14.25" x14ac:dyDescent="0.2">
      <c r="A287" s="10">
        <f t="shared" si="4"/>
        <v>43018</v>
      </c>
      <c r="B287" s="148">
        <v>0</v>
      </c>
      <c r="C287" s="448">
        <v>0</v>
      </c>
      <c r="D287" s="469"/>
      <c r="E287" s="448"/>
      <c r="F287" s="148"/>
      <c r="G287" s="448"/>
      <c r="H287" s="149"/>
      <c r="I287" s="23">
        <v>0</v>
      </c>
      <c r="J287" s="25"/>
    </row>
    <row r="288" spans="1:10" ht="14.25" x14ac:dyDescent="0.2">
      <c r="A288" s="10">
        <f t="shared" si="4"/>
        <v>43019</v>
      </c>
      <c r="B288" s="148">
        <v>0</v>
      </c>
      <c r="C288" s="448">
        <v>0</v>
      </c>
      <c r="D288" s="469"/>
      <c r="E288" s="448"/>
      <c r="F288" s="148"/>
      <c r="G288" s="448"/>
      <c r="H288" s="149"/>
      <c r="I288" s="23">
        <v>0</v>
      </c>
      <c r="J288" s="25"/>
    </row>
    <row r="289" spans="1:10" ht="14.25" x14ac:dyDescent="0.2">
      <c r="A289" s="10">
        <f t="shared" si="4"/>
        <v>43020</v>
      </c>
      <c r="B289" s="148">
        <v>0</v>
      </c>
      <c r="C289" s="448">
        <v>0</v>
      </c>
      <c r="D289" s="469"/>
      <c r="E289" s="448"/>
      <c r="F289" s="148"/>
      <c r="G289" s="448"/>
      <c r="H289" s="149"/>
      <c r="I289" s="23">
        <v>0</v>
      </c>
      <c r="J289" s="25"/>
    </row>
    <row r="290" spans="1:10" ht="14.25" x14ac:dyDescent="0.2">
      <c r="A290" s="10">
        <f t="shared" si="4"/>
        <v>43021</v>
      </c>
      <c r="B290" s="148">
        <v>0</v>
      </c>
      <c r="C290" s="448">
        <v>0</v>
      </c>
      <c r="D290" s="469"/>
      <c r="E290" s="448"/>
      <c r="F290" s="148"/>
      <c r="G290" s="448"/>
      <c r="H290" s="149"/>
      <c r="I290" s="23">
        <v>0</v>
      </c>
      <c r="J290" s="25"/>
    </row>
    <row r="291" spans="1:10" ht="14.25" x14ac:dyDescent="0.2">
      <c r="A291" s="10">
        <f t="shared" si="4"/>
        <v>43022</v>
      </c>
      <c r="B291" s="148">
        <v>0</v>
      </c>
      <c r="C291" s="448">
        <v>0</v>
      </c>
      <c r="D291" s="469"/>
      <c r="E291" s="448"/>
      <c r="F291" s="148"/>
      <c r="G291" s="448"/>
      <c r="H291" s="149"/>
      <c r="I291" s="23">
        <v>0</v>
      </c>
      <c r="J291" s="25"/>
    </row>
    <row r="292" spans="1:10" ht="14.25" x14ac:dyDescent="0.2">
      <c r="A292" s="10">
        <f t="shared" si="4"/>
        <v>43023</v>
      </c>
      <c r="B292" s="148">
        <v>0</v>
      </c>
      <c r="C292" s="448">
        <v>0</v>
      </c>
      <c r="D292" s="469"/>
      <c r="E292" s="448"/>
      <c r="F292" s="148"/>
      <c r="G292" s="448"/>
      <c r="H292" s="149"/>
      <c r="I292" s="23">
        <v>0</v>
      </c>
      <c r="J292" s="25"/>
    </row>
    <row r="293" spans="1:10" ht="14.25" x14ac:dyDescent="0.2">
      <c r="A293" s="10">
        <f t="shared" si="4"/>
        <v>43024</v>
      </c>
      <c r="B293" s="148">
        <v>0</v>
      </c>
      <c r="C293" s="448">
        <v>0</v>
      </c>
      <c r="D293" s="469"/>
      <c r="E293" s="448"/>
      <c r="F293" s="148"/>
      <c r="G293" s="448"/>
      <c r="H293" s="149"/>
      <c r="I293" s="23">
        <v>0</v>
      </c>
      <c r="J293" s="25"/>
    </row>
    <row r="294" spans="1:10" ht="14.25" x14ac:dyDescent="0.2">
      <c r="A294" s="10">
        <f t="shared" si="4"/>
        <v>43025</v>
      </c>
      <c r="B294" s="148">
        <v>0</v>
      </c>
      <c r="C294" s="448">
        <v>0</v>
      </c>
      <c r="D294" s="469"/>
      <c r="E294" s="448"/>
      <c r="F294" s="148"/>
      <c r="G294" s="448"/>
      <c r="H294" s="149"/>
      <c r="I294" s="23">
        <v>0</v>
      </c>
      <c r="J294" s="25"/>
    </row>
    <row r="295" spans="1:10" ht="14.25" x14ac:dyDescent="0.2">
      <c r="A295" s="10">
        <f t="shared" si="4"/>
        <v>43026</v>
      </c>
      <c r="B295" s="148">
        <v>0</v>
      </c>
      <c r="C295" s="448">
        <v>0</v>
      </c>
      <c r="D295" s="469"/>
      <c r="E295" s="448"/>
      <c r="F295" s="148"/>
      <c r="G295" s="448"/>
      <c r="H295" s="149"/>
      <c r="I295" s="23">
        <v>0</v>
      </c>
      <c r="J295" s="25"/>
    </row>
    <row r="296" spans="1:10" ht="14.25" x14ac:dyDescent="0.2">
      <c r="A296" s="10">
        <f t="shared" si="4"/>
        <v>43027</v>
      </c>
      <c r="B296" s="148">
        <v>0</v>
      </c>
      <c r="C296" s="448">
        <v>0</v>
      </c>
      <c r="D296" s="469"/>
      <c r="E296" s="448"/>
      <c r="F296" s="148"/>
      <c r="G296" s="448"/>
      <c r="H296" s="149"/>
      <c r="I296" s="23">
        <v>0</v>
      </c>
      <c r="J296" s="25"/>
    </row>
    <row r="297" spans="1:10" ht="14.25" x14ac:dyDescent="0.2">
      <c r="A297" s="10">
        <f t="shared" si="4"/>
        <v>43028</v>
      </c>
      <c r="B297" s="148">
        <v>0</v>
      </c>
      <c r="C297" s="448">
        <v>0</v>
      </c>
      <c r="D297" s="469"/>
      <c r="E297" s="448"/>
      <c r="F297" s="148"/>
      <c r="G297" s="448"/>
      <c r="H297" s="149"/>
      <c r="I297" s="23">
        <v>0</v>
      </c>
      <c r="J297" s="25"/>
    </row>
    <row r="298" spans="1:10" ht="14.25" x14ac:dyDescent="0.2">
      <c r="A298" s="10">
        <f t="shared" si="4"/>
        <v>43029</v>
      </c>
      <c r="B298" s="148">
        <v>0</v>
      </c>
      <c r="C298" s="448">
        <v>0</v>
      </c>
      <c r="D298" s="469"/>
      <c r="E298" s="448"/>
      <c r="F298" s="148"/>
      <c r="G298" s="448"/>
      <c r="H298" s="149"/>
      <c r="I298" s="23">
        <v>0</v>
      </c>
      <c r="J298" s="25"/>
    </row>
    <row r="299" spans="1:10" ht="14.25" x14ac:dyDescent="0.2">
      <c r="A299" s="10">
        <f t="shared" si="4"/>
        <v>43030</v>
      </c>
      <c r="B299" s="148">
        <v>0</v>
      </c>
      <c r="C299" s="448">
        <v>0</v>
      </c>
      <c r="D299" s="469"/>
      <c r="E299" s="448"/>
      <c r="F299" s="148"/>
      <c r="G299" s="448"/>
      <c r="H299" s="149"/>
      <c r="I299" s="23">
        <v>0</v>
      </c>
      <c r="J299" s="25"/>
    </row>
    <row r="300" spans="1:10" ht="14.25" x14ac:dyDescent="0.2">
      <c r="A300" s="10">
        <f t="shared" si="4"/>
        <v>43031</v>
      </c>
      <c r="B300" s="148">
        <v>0</v>
      </c>
      <c r="C300" s="448">
        <v>0</v>
      </c>
      <c r="D300" s="469"/>
      <c r="E300" s="448"/>
      <c r="F300" s="148"/>
      <c r="G300" s="448"/>
      <c r="H300" s="149"/>
      <c r="I300" s="23">
        <v>0</v>
      </c>
      <c r="J300" s="25"/>
    </row>
    <row r="301" spans="1:10" ht="14.25" x14ac:dyDescent="0.2">
      <c r="A301" s="10">
        <f t="shared" si="4"/>
        <v>43032</v>
      </c>
      <c r="B301" s="148">
        <v>0</v>
      </c>
      <c r="C301" s="448">
        <v>0</v>
      </c>
      <c r="D301" s="469"/>
      <c r="E301" s="448"/>
      <c r="F301" s="148"/>
      <c r="G301" s="448"/>
      <c r="H301" s="149"/>
      <c r="I301" s="23">
        <v>0</v>
      </c>
      <c r="J301" s="25"/>
    </row>
    <row r="302" spans="1:10" ht="14.25" x14ac:dyDescent="0.2">
      <c r="A302" s="10">
        <f t="shared" si="4"/>
        <v>43033</v>
      </c>
      <c r="B302" s="148">
        <v>0</v>
      </c>
      <c r="C302" s="448">
        <v>0</v>
      </c>
      <c r="D302" s="469"/>
      <c r="E302" s="448"/>
      <c r="F302" s="148"/>
      <c r="G302" s="448"/>
      <c r="H302" s="149"/>
      <c r="I302" s="23">
        <v>0</v>
      </c>
      <c r="J302" s="25"/>
    </row>
    <row r="303" spans="1:10" ht="14.25" x14ac:dyDescent="0.2">
      <c r="A303" s="10">
        <f t="shared" si="4"/>
        <v>43034</v>
      </c>
      <c r="B303" s="148">
        <v>0</v>
      </c>
      <c r="C303" s="448">
        <v>0</v>
      </c>
      <c r="D303" s="469"/>
      <c r="E303" s="448"/>
      <c r="F303" s="148"/>
      <c r="G303" s="448"/>
      <c r="H303" s="149"/>
      <c r="I303" s="23">
        <v>0</v>
      </c>
      <c r="J303" s="25"/>
    </row>
    <row r="304" spans="1:10" ht="14.25" x14ac:dyDescent="0.2">
      <c r="A304" s="10">
        <f t="shared" si="4"/>
        <v>43035</v>
      </c>
      <c r="B304" s="148">
        <v>0</v>
      </c>
      <c r="C304" s="448">
        <v>0</v>
      </c>
      <c r="D304" s="469"/>
      <c r="E304" s="448"/>
      <c r="F304" s="148"/>
      <c r="G304" s="448"/>
      <c r="H304" s="149"/>
      <c r="I304" s="23">
        <v>0</v>
      </c>
      <c r="J304" s="25"/>
    </row>
    <row r="305" spans="1:10" ht="14.25" x14ac:dyDescent="0.2">
      <c r="A305" s="10">
        <f t="shared" si="4"/>
        <v>43036</v>
      </c>
      <c r="B305" s="148">
        <v>0</v>
      </c>
      <c r="C305" s="448">
        <v>0</v>
      </c>
      <c r="D305" s="469"/>
      <c r="E305" s="448"/>
      <c r="F305" s="148"/>
      <c r="G305" s="448"/>
      <c r="H305" s="149"/>
      <c r="I305" s="23">
        <v>0</v>
      </c>
      <c r="J305" s="25"/>
    </row>
    <row r="306" spans="1:10" ht="14.25" x14ac:dyDescent="0.2">
      <c r="A306" s="10">
        <f t="shared" si="4"/>
        <v>43037</v>
      </c>
      <c r="B306" s="148">
        <v>0</v>
      </c>
      <c r="C306" s="448">
        <v>0</v>
      </c>
      <c r="D306" s="469"/>
      <c r="E306" s="448"/>
      <c r="F306" s="148"/>
      <c r="G306" s="448"/>
      <c r="H306" s="149"/>
      <c r="I306" s="23">
        <v>0</v>
      </c>
      <c r="J306" s="25"/>
    </row>
    <row r="307" spans="1:10" ht="14.25" x14ac:dyDescent="0.2">
      <c r="A307" s="10">
        <f t="shared" si="4"/>
        <v>43038</v>
      </c>
      <c r="B307" s="148">
        <v>0</v>
      </c>
      <c r="C307" s="448">
        <v>0</v>
      </c>
      <c r="D307" s="469"/>
      <c r="E307" s="448"/>
      <c r="F307" s="148"/>
      <c r="G307" s="448"/>
      <c r="H307" s="149"/>
      <c r="I307" s="23">
        <v>0</v>
      </c>
      <c r="J307" s="25"/>
    </row>
    <row r="308" spans="1:10" ht="14.25" x14ac:dyDescent="0.2">
      <c r="A308" s="10">
        <f t="shared" si="4"/>
        <v>43039</v>
      </c>
      <c r="B308" s="148">
        <v>0</v>
      </c>
      <c r="C308" s="448">
        <v>0</v>
      </c>
      <c r="D308" s="469"/>
      <c r="E308" s="448"/>
      <c r="F308" s="148"/>
      <c r="G308" s="448"/>
      <c r="H308" s="149"/>
      <c r="I308" s="23">
        <v>0</v>
      </c>
      <c r="J308" s="25"/>
    </row>
    <row r="309" spans="1:10" ht="14.25" x14ac:dyDescent="0.2">
      <c r="A309" s="10">
        <f>+A308+1</f>
        <v>43040</v>
      </c>
      <c r="B309" s="148">
        <v>0</v>
      </c>
      <c r="C309" s="448">
        <v>0</v>
      </c>
      <c r="D309" s="469"/>
      <c r="E309" s="448"/>
      <c r="F309" s="148"/>
      <c r="G309" s="448"/>
      <c r="H309" s="149"/>
      <c r="I309" s="23">
        <v>0</v>
      </c>
      <c r="J309" s="25"/>
    </row>
    <row r="310" spans="1:10" ht="14.25" x14ac:dyDescent="0.2">
      <c r="A310" s="10">
        <f t="shared" si="4"/>
        <v>43041</v>
      </c>
      <c r="B310" s="148">
        <v>0</v>
      </c>
      <c r="C310" s="448">
        <v>0</v>
      </c>
      <c r="D310" s="469"/>
      <c r="E310" s="448"/>
      <c r="F310" s="148"/>
      <c r="G310" s="448"/>
      <c r="H310" s="149"/>
      <c r="I310" s="23">
        <v>0</v>
      </c>
      <c r="J310" s="25"/>
    </row>
    <row r="311" spans="1:10" ht="14.25" x14ac:dyDescent="0.2">
      <c r="A311" s="10">
        <f t="shared" si="4"/>
        <v>43042</v>
      </c>
      <c r="B311" s="148">
        <v>0</v>
      </c>
      <c r="C311" s="448">
        <v>0</v>
      </c>
      <c r="D311" s="469"/>
      <c r="E311" s="448"/>
      <c r="F311" s="148"/>
      <c r="G311" s="448"/>
      <c r="H311" s="149"/>
      <c r="I311" s="23">
        <v>0</v>
      </c>
      <c r="J311" s="25"/>
    </row>
    <row r="312" spans="1:10" ht="14.25" x14ac:dyDescent="0.2">
      <c r="A312" s="10">
        <f t="shared" si="4"/>
        <v>43043</v>
      </c>
      <c r="B312" s="148">
        <v>0</v>
      </c>
      <c r="C312" s="448">
        <v>0</v>
      </c>
      <c r="D312" s="469"/>
      <c r="E312" s="448"/>
      <c r="F312" s="148"/>
      <c r="G312" s="448"/>
      <c r="H312" s="149"/>
      <c r="I312" s="23">
        <v>0</v>
      </c>
      <c r="J312" s="25"/>
    </row>
    <row r="313" spans="1:10" ht="14.25" x14ac:dyDescent="0.2">
      <c r="A313" s="10">
        <f t="shared" si="4"/>
        <v>43044</v>
      </c>
      <c r="B313" s="148">
        <v>0</v>
      </c>
      <c r="C313" s="448">
        <v>0</v>
      </c>
      <c r="D313" s="469"/>
      <c r="E313" s="448"/>
      <c r="F313" s="148"/>
      <c r="G313" s="448"/>
      <c r="H313" s="149"/>
      <c r="I313" s="23">
        <v>0</v>
      </c>
      <c r="J313" s="25"/>
    </row>
    <row r="314" spans="1:10" ht="14.25" x14ac:dyDescent="0.2">
      <c r="A314" s="10">
        <f t="shared" si="4"/>
        <v>43045</v>
      </c>
      <c r="B314" s="148">
        <v>0</v>
      </c>
      <c r="C314" s="448">
        <v>0</v>
      </c>
      <c r="D314" s="469"/>
      <c r="E314" s="448"/>
      <c r="F314" s="148"/>
      <c r="G314" s="448"/>
      <c r="H314" s="149"/>
      <c r="I314" s="23">
        <v>0</v>
      </c>
      <c r="J314" s="25"/>
    </row>
    <row r="315" spans="1:10" ht="14.25" x14ac:dyDescent="0.2">
      <c r="A315" s="10">
        <f t="shared" si="4"/>
        <v>43046</v>
      </c>
      <c r="B315" s="148">
        <v>0</v>
      </c>
      <c r="C315" s="448">
        <v>0</v>
      </c>
      <c r="D315" s="469"/>
      <c r="E315" s="448"/>
      <c r="F315" s="148"/>
      <c r="G315" s="448"/>
      <c r="H315" s="149"/>
      <c r="I315" s="23">
        <v>0</v>
      </c>
      <c r="J315" s="25"/>
    </row>
    <row r="316" spans="1:10" ht="14.25" x14ac:dyDescent="0.2">
      <c r="A316" s="10">
        <f t="shared" si="4"/>
        <v>43047</v>
      </c>
      <c r="B316" s="148">
        <v>0</v>
      </c>
      <c r="C316" s="448">
        <v>0</v>
      </c>
      <c r="D316" s="469"/>
      <c r="E316" s="448"/>
      <c r="F316" s="148"/>
      <c r="G316" s="448"/>
      <c r="H316" s="149"/>
      <c r="I316" s="23">
        <v>0</v>
      </c>
      <c r="J316" s="25"/>
    </row>
    <row r="317" spans="1:10" ht="14.25" x14ac:dyDescent="0.2">
      <c r="A317" s="10">
        <f t="shared" si="4"/>
        <v>43048</v>
      </c>
      <c r="B317" s="148">
        <v>0</v>
      </c>
      <c r="C317" s="448">
        <v>0</v>
      </c>
      <c r="D317" s="469"/>
      <c r="E317" s="448"/>
      <c r="F317" s="148"/>
      <c r="G317" s="448"/>
      <c r="H317" s="149"/>
      <c r="I317" s="23">
        <v>0</v>
      </c>
      <c r="J317" s="25"/>
    </row>
    <row r="318" spans="1:10" ht="14.25" x14ac:dyDescent="0.2">
      <c r="A318" s="10">
        <f t="shared" si="4"/>
        <v>43049</v>
      </c>
      <c r="B318" s="148">
        <v>0</v>
      </c>
      <c r="C318" s="448">
        <v>0</v>
      </c>
      <c r="D318" s="469"/>
      <c r="E318" s="448"/>
      <c r="F318" s="148"/>
      <c r="G318" s="448"/>
      <c r="H318" s="149"/>
      <c r="I318" s="23">
        <v>0</v>
      </c>
      <c r="J318" s="25"/>
    </row>
    <row r="319" spans="1:10" ht="14.25" x14ac:dyDescent="0.2">
      <c r="A319" s="10">
        <f t="shared" si="4"/>
        <v>43050</v>
      </c>
      <c r="B319" s="148">
        <v>0</v>
      </c>
      <c r="C319" s="448">
        <v>0</v>
      </c>
      <c r="D319" s="469"/>
      <c r="E319" s="448"/>
      <c r="F319" s="148"/>
      <c r="G319" s="448"/>
      <c r="H319" s="149"/>
      <c r="I319" s="23">
        <v>0</v>
      </c>
      <c r="J319" s="25"/>
    </row>
    <row r="320" spans="1:10" ht="14.25" x14ac:dyDescent="0.2">
      <c r="A320" s="10">
        <f t="shared" si="4"/>
        <v>43051</v>
      </c>
      <c r="B320" s="148">
        <v>0</v>
      </c>
      <c r="C320" s="448">
        <v>0</v>
      </c>
      <c r="D320" s="469"/>
      <c r="E320" s="448"/>
      <c r="F320" s="148"/>
      <c r="G320" s="448"/>
      <c r="H320" s="149"/>
      <c r="I320" s="23">
        <v>0</v>
      </c>
      <c r="J320" s="25"/>
    </row>
    <row r="321" spans="1:10" ht="14.25" x14ac:dyDescent="0.2">
      <c r="A321" s="10">
        <f t="shared" si="4"/>
        <v>43052</v>
      </c>
      <c r="B321" s="148">
        <v>0</v>
      </c>
      <c r="C321" s="448">
        <v>0</v>
      </c>
      <c r="D321" s="469"/>
      <c r="E321" s="448"/>
      <c r="F321" s="148"/>
      <c r="G321" s="448"/>
      <c r="H321" s="149"/>
      <c r="I321" s="23">
        <v>0</v>
      </c>
      <c r="J321" s="25"/>
    </row>
    <row r="322" spans="1:10" ht="14.25" x14ac:dyDescent="0.2">
      <c r="A322" s="10">
        <f t="shared" si="4"/>
        <v>43053</v>
      </c>
      <c r="B322" s="148">
        <v>0</v>
      </c>
      <c r="C322" s="448">
        <v>0</v>
      </c>
      <c r="D322" s="469"/>
      <c r="E322" s="448"/>
      <c r="F322" s="148"/>
      <c r="G322" s="448"/>
      <c r="H322" s="149"/>
      <c r="I322" s="23">
        <v>0</v>
      </c>
      <c r="J322" s="25"/>
    </row>
    <row r="323" spans="1:10" ht="14.25" x14ac:dyDescent="0.2">
      <c r="A323" s="10">
        <f t="shared" si="4"/>
        <v>43054</v>
      </c>
      <c r="B323" s="148">
        <v>0</v>
      </c>
      <c r="C323" s="448">
        <v>0</v>
      </c>
      <c r="D323" s="469"/>
      <c r="E323" s="448"/>
      <c r="F323" s="148"/>
      <c r="G323" s="448"/>
      <c r="H323" s="149"/>
      <c r="I323" s="23">
        <v>0</v>
      </c>
      <c r="J323" s="25"/>
    </row>
    <row r="324" spans="1:10" ht="14.25" x14ac:dyDescent="0.2">
      <c r="A324" s="10">
        <f t="shared" si="4"/>
        <v>43055</v>
      </c>
      <c r="B324" s="148">
        <v>0</v>
      </c>
      <c r="C324" s="448">
        <v>0</v>
      </c>
      <c r="D324" s="469"/>
      <c r="E324" s="448"/>
      <c r="F324" s="148"/>
      <c r="G324" s="448"/>
      <c r="H324" s="149"/>
      <c r="I324" s="23">
        <v>0</v>
      </c>
      <c r="J324" s="25"/>
    </row>
    <row r="325" spans="1:10" ht="14.25" x14ac:dyDescent="0.2">
      <c r="A325" s="10">
        <f t="shared" si="4"/>
        <v>43056</v>
      </c>
      <c r="B325" s="148">
        <v>0</v>
      </c>
      <c r="C325" s="448">
        <v>0</v>
      </c>
      <c r="D325" s="469"/>
      <c r="E325" s="448"/>
      <c r="F325" s="148"/>
      <c r="G325" s="448"/>
      <c r="H325" s="149"/>
      <c r="I325" s="23">
        <v>0</v>
      </c>
      <c r="J325" s="25"/>
    </row>
    <row r="326" spans="1:10" ht="14.25" x14ac:dyDescent="0.2">
      <c r="A326" s="10">
        <f t="shared" si="4"/>
        <v>43057</v>
      </c>
      <c r="B326" s="148">
        <v>0</v>
      </c>
      <c r="C326" s="448">
        <v>0</v>
      </c>
      <c r="D326" s="469"/>
      <c r="E326" s="448"/>
      <c r="F326" s="148"/>
      <c r="G326" s="448"/>
      <c r="H326" s="149"/>
      <c r="I326" s="23">
        <v>0</v>
      </c>
      <c r="J326" s="25"/>
    </row>
    <row r="327" spans="1:10" ht="14.25" x14ac:dyDescent="0.2">
      <c r="A327" s="10">
        <f t="shared" ref="A327:A369" si="5">+A326+1</f>
        <v>43058</v>
      </c>
      <c r="B327" s="148">
        <v>0</v>
      </c>
      <c r="C327" s="448">
        <v>0</v>
      </c>
      <c r="D327" s="469"/>
      <c r="E327" s="448"/>
      <c r="F327" s="148"/>
      <c r="G327" s="448"/>
      <c r="H327" s="149"/>
      <c r="I327" s="23">
        <v>0</v>
      </c>
      <c r="J327" s="25"/>
    </row>
    <row r="328" spans="1:10" ht="14.25" x14ac:dyDescent="0.2">
      <c r="A328" s="10">
        <f t="shared" si="5"/>
        <v>43059</v>
      </c>
      <c r="B328" s="148">
        <v>0</v>
      </c>
      <c r="C328" s="448">
        <v>0</v>
      </c>
      <c r="D328" s="469"/>
      <c r="E328" s="448"/>
      <c r="F328" s="148"/>
      <c r="G328" s="448"/>
      <c r="H328" s="149"/>
      <c r="I328" s="23">
        <v>0</v>
      </c>
      <c r="J328" s="25"/>
    </row>
    <row r="329" spans="1:10" ht="14.25" x14ac:dyDescent="0.2">
      <c r="A329" s="10">
        <f t="shared" si="5"/>
        <v>43060</v>
      </c>
      <c r="B329" s="148">
        <v>0</v>
      </c>
      <c r="C329" s="448">
        <v>0</v>
      </c>
      <c r="D329" s="469"/>
      <c r="E329" s="448"/>
      <c r="F329" s="148"/>
      <c r="G329" s="448"/>
      <c r="H329" s="149"/>
      <c r="I329" s="23">
        <v>0</v>
      </c>
      <c r="J329" s="25"/>
    </row>
    <row r="330" spans="1:10" ht="14.25" x14ac:dyDescent="0.2">
      <c r="A330" s="10">
        <f t="shared" si="5"/>
        <v>43061</v>
      </c>
      <c r="B330" s="148">
        <v>0</v>
      </c>
      <c r="C330" s="448">
        <v>0</v>
      </c>
      <c r="D330" s="469"/>
      <c r="E330" s="448"/>
      <c r="F330" s="148"/>
      <c r="G330" s="448"/>
      <c r="H330" s="149"/>
      <c r="I330" s="23">
        <v>0</v>
      </c>
      <c r="J330" s="25"/>
    </row>
    <row r="331" spans="1:10" ht="14.25" x14ac:dyDescent="0.2">
      <c r="A331" s="10">
        <f t="shared" si="5"/>
        <v>43062</v>
      </c>
      <c r="B331" s="148">
        <v>0</v>
      </c>
      <c r="C331" s="448">
        <v>0</v>
      </c>
      <c r="D331" s="469"/>
      <c r="E331" s="448"/>
      <c r="F331" s="148"/>
      <c r="G331" s="448"/>
      <c r="H331" s="149"/>
      <c r="I331" s="23">
        <v>0</v>
      </c>
      <c r="J331" s="25"/>
    </row>
    <row r="332" spans="1:10" ht="14.25" x14ac:dyDescent="0.2">
      <c r="A332" s="10">
        <f t="shared" si="5"/>
        <v>43063</v>
      </c>
      <c r="B332" s="148">
        <v>0</v>
      </c>
      <c r="C332" s="448">
        <v>0</v>
      </c>
      <c r="D332" s="469"/>
      <c r="E332" s="448"/>
      <c r="F332" s="148"/>
      <c r="G332" s="448"/>
      <c r="H332" s="149"/>
      <c r="I332" s="23">
        <v>0</v>
      </c>
      <c r="J332" s="25"/>
    </row>
    <row r="333" spans="1:10" ht="14.25" x14ac:dyDescent="0.2">
      <c r="A333" s="10">
        <f t="shared" si="5"/>
        <v>43064</v>
      </c>
      <c r="B333" s="148">
        <v>0</v>
      </c>
      <c r="C333" s="448">
        <v>0</v>
      </c>
      <c r="D333" s="469"/>
      <c r="E333" s="448"/>
      <c r="F333" s="148"/>
      <c r="G333" s="448"/>
      <c r="H333" s="149"/>
      <c r="I333" s="23">
        <v>0</v>
      </c>
      <c r="J333" s="25"/>
    </row>
    <row r="334" spans="1:10" ht="14.25" x14ac:dyDescent="0.2">
      <c r="A334" s="10">
        <f t="shared" si="5"/>
        <v>43065</v>
      </c>
      <c r="B334" s="148">
        <v>0</v>
      </c>
      <c r="C334" s="448">
        <v>0</v>
      </c>
      <c r="D334" s="469"/>
      <c r="E334" s="448"/>
      <c r="F334" s="148"/>
      <c r="G334" s="448"/>
      <c r="H334" s="149"/>
      <c r="I334" s="23">
        <v>0</v>
      </c>
      <c r="J334" s="25"/>
    </row>
    <row r="335" spans="1:10" ht="14.25" x14ac:dyDescent="0.2">
      <c r="A335" s="10">
        <f t="shared" si="5"/>
        <v>43066</v>
      </c>
      <c r="B335" s="148">
        <v>0</v>
      </c>
      <c r="C335" s="448">
        <v>0</v>
      </c>
      <c r="D335" s="469"/>
      <c r="E335" s="448"/>
      <c r="F335" s="148"/>
      <c r="G335" s="448"/>
      <c r="H335" s="149"/>
      <c r="I335" s="23">
        <v>0</v>
      </c>
      <c r="J335" s="25"/>
    </row>
    <row r="336" spans="1:10" ht="14.25" x14ac:dyDescent="0.2">
      <c r="A336" s="10">
        <f t="shared" si="5"/>
        <v>43067</v>
      </c>
      <c r="B336" s="148">
        <v>0</v>
      </c>
      <c r="C336" s="448">
        <v>0</v>
      </c>
      <c r="D336" s="469"/>
      <c r="E336" s="448"/>
      <c r="F336" s="148"/>
      <c r="G336" s="448"/>
      <c r="H336" s="149"/>
      <c r="I336" s="23">
        <v>0</v>
      </c>
      <c r="J336" s="25"/>
    </row>
    <row r="337" spans="1:10" ht="14.25" x14ac:dyDescent="0.2">
      <c r="A337" s="10">
        <f t="shared" si="5"/>
        <v>43068</v>
      </c>
      <c r="B337" s="148">
        <v>0</v>
      </c>
      <c r="C337" s="448">
        <v>0</v>
      </c>
      <c r="D337" s="469"/>
      <c r="E337" s="448"/>
      <c r="F337" s="148"/>
      <c r="G337" s="448"/>
      <c r="H337" s="149"/>
      <c r="I337" s="23">
        <v>0</v>
      </c>
      <c r="J337" s="25"/>
    </row>
    <row r="338" spans="1:10" ht="14.25" x14ac:dyDescent="0.2">
      <c r="A338" s="10">
        <f t="shared" si="5"/>
        <v>43069</v>
      </c>
      <c r="B338" s="148">
        <v>0</v>
      </c>
      <c r="C338" s="448">
        <v>0</v>
      </c>
      <c r="D338" s="469"/>
      <c r="E338" s="448"/>
      <c r="F338" s="148"/>
      <c r="G338" s="448"/>
      <c r="H338" s="149"/>
      <c r="I338" s="23">
        <v>0</v>
      </c>
      <c r="J338" s="25"/>
    </row>
    <row r="339" spans="1:10" ht="14.25" x14ac:dyDescent="0.2">
      <c r="A339" s="10">
        <f>+A338+1</f>
        <v>43070</v>
      </c>
      <c r="B339" s="148">
        <v>0</v>
      </c>
      <c r="C339" s="448">
        <v>0</v>
      </c>
      <c r="D339" s="469"/>
      <c r="E339" s="448"/>
      <c r="F339" s="148"/>
      <c r="G339" s="448"/>
      <c r="H339" s="149"/>
      <c r="I339" s="23">
        <v>0</v>
      </c>
      <c r="J339" s="25"/>
    </row>
    <row r="340" spans="1:10" ht="14.25" x14ac:dyDescent="0.2">
      <c r="A340" s="10">
        <f t="shared" si="5"/>
        <v>43071</v>
      </c>
      <c r="B340" s="148">
        <v>0</v>
      </c>
      <c r="C340" s="448">
        <v>0</v>
      </c>
      <c r="D340" s="469"/>
      <c r="E340" s="448"/>
      <c r="F340" s="148"/>
      <c r="G340" s="448"/>
      <c r="H340" s="149"/>
      <c r="I340" s="23">
        <v>0</v>
      </c>
      <c r="J340" s="25"/>
    </row>
    <row r="341" spans="1:10" ht="14.25" x14ac:dyDescent="0.2">
      <c r="A341" s="10">
        <f t="shared" si="5"/>
        <v>43072</v>
      </c>
      <c r="B341" s="148">
        <v>0</v>
      </c>
      <c r="C341" s="448">
        <v>0</v>
      </c>
      <c r="D341" s="469"/>
      <c r="E341" s="448"/>
      <c r="F341" s="148"/>
      <c r="G341" s="448"/>
      <c r="H341" s="149"/>
      <c r="I341" s="23">
        <v>0</v>
      </c>
      <c r="J341" s="25"/>
    </row>
    <row r="342" spans="1:10" ht="14.25" x14ac:dyDescent="0.2">
      <c r="A342" s="10">
        <f t="shared" si="5"/>
        <v>43073</v>
      </c>
      <c r="B342" s="148">
        <v>0</v>
      </c>
      <c r="C342" s="448">
        <v>0</v>
      </c>
      <c r="D342" s="469"/>
      <c r="E342" s="448"/>
      <c r="F342" s="148"/>
      <c r="G342" s="448"/>
      <c r="H342" s="149"/>
      <c r="I342" s="23">
        <v>0</v>
      </c>
      <c r="J342" s="25"/>
    </row>
    <row r="343" spans="1:10" ht="14.25" x14ac:dyDescent="0.2">
      <c r="A343" s="10">
        <f t="shared" si="5"/>
        <v>43074</v>
      </c>
      <c r="B343" s="148">
        <v>0</v>
      </c>
      <c r="C343" s="448">
        <v>0</v>
      </c>
      <c r="D343" s="469"/>
      <c r="E343" s="448"/>
      <c r="F343" s="148"/>
      <c r="G343" s="448"/>
      <c r="H343" s="149"/>
      <c r="I343" s="23">
        <v>0</v>
      </c>
      <c r="J343" s="25"/>
    </row>
    <row r="344" spans="1:10" ht="14.25" x14ac:dyDescent="0.2">
      <c r="A344" s="10">
        <f t="shared" si="5"/>
        <v>43075</v>
      </c>
      <c r="B344" s="148">
        <v>0</v>
      </c>
      <c r="C344" s="448">
        <v>0</v>
      </c>
      <c r="D344" s="469"/>
      <c r="E344" s="448"/>
      <c r="F344" s="148"/>
      <c r="G344" s="448"/>
      <c r="H344" s="149"/>
      <c r="I344" s="23">
        <v>0</v>
      </c>
      <c r="J344" s="25"/>
    </row>
    <row r="345" spans="1:10" ht="14.25" x14ac:dyDescent="0.2">
      <c r="A345" s="10">
        <f t="shared" si="5"/>
        <v>43076</v>
      </c>
      <c r="B345" s="148">
        <v>0</v>
      </c>
      <c r="C345" s="448">
        <v>0</v>
      </c>
      <c r="D345" s="469"/>
      <c r="E345" s="448"/>
      <c r="F345" s="148"/>
      <c r="G345" s="448"/>
      <c r="H345" s="149"/>
      <c r="I345" s="23">
        <v>0</v>
      </c>
      <c r="J345" s="25"/>
    </row>
    <row r="346" spans="1:10" ht="14.25" x14ac:dyDescent="0.2">
      <c r="A346" s="10">
        <f t="shared" si="5"/>
        <v>43077</v>
      </c>
      <c r="B346" s="148">
        <v>0</v>
      </c>
      <c r="C346" s="448">
        <v>0</v>
      </c>
      <c r="D346" s="469"/>
      <c r="E346" s="448"/>
      <c r="F346" s="148"/>
      <c r="G346" s="448"/>
      <c r="H346" s="149"/>
      <c r="I346" s="23">
        <v>0</v>
      </c>
      <c r="J346" s="25"/>
    </row>
    <row r="347" spans="1:10" ht="14.25" x14ac:dyDescent="0.2">
      <c r="A347" s="10">
        <f t="shared" si="5"/>
        <v>43078</v>
      </c>
      <c r="B347" s="148">
        <v>0</v>
      </c>
      <c r="C347" s="448">
        <v>0</v>
      </c>
      <c r="D347" s="469"/>
      <c r="E347" s="448"/>
      <c r="F347" s="148"/>
      <c r="G347" s="448"/>
      <c r="H347" s="149"/>
      <c r="I347" s="23">
        <v>0</v>
      </c>
      <c r="J347" s="25"/>
    </row>
    <row r="348" spans="1:10" ht="14.25" x14ac:dyDescent="0.2">
      <c r="A348" s="10">
        <f t="shared" si="5"/>
        <v>43079</v>
      </c>
      <c r="B348" s="148">
        <v>0</v>
      </c>
      <c r="C348" s="448">
        <v>0</v>
      </c>
      <c r="D348" s="469"/>
      <c r="E348" s="448"/>
      <c r="F348" s="148"/>
      <c r="G348" s="448"/>
      <c r="H348" s="149"/>
      <c r="I348" s="23">
        <v>0</v>
      </c>
      <c r="J348" s="25"/>
    </row>
    <row r="349" spans="1:10" ht="14.25" x14ac:dyDescent="0.2">
      <c r="A349" s="10">
        <f t="shared" si="5"/>
        <v>43080</v>
      </c>
      <c r="B349" s="148">
        <v>0</v>
      </c>
      <c r="C349" s="448">
        <v>0</v>
      </c>
      <c r="D349" s="469"/>
      <c r="E349" s="448"/>
      <c r="F349" s="148"/>
      <c r="G349" s="448"/>
      <c r="H349" s="149"/>
      <c r="I349" s="23">
        <v>0</v>
      </c>
      <c r="J349" s="25"/>
    </row>
    <row r="350" spans="1:10" ht="14.25" x14ac:dyDescent="0.2">
      <c r="A350" s="10">
        <f t="shared" si="5"/>
        <v>43081</v>
      </c>
      <c r="B350" s="148">
        <v>0</v>
      </c>
      <c r="C350" s="448">
        <v>0</v>
      </c>
      <c r="D350" s="469"/>
      <c r="E350" s="448"/>
      <c r="F350" s="148"/>
      <c r="G350" s="448"/>
      <c r="H350" s="149"/>
      <c r="I350" s="23">
        <v>0</v>
      </c>
      <c r="J350" s="25"/>
    </row>
    <row r="351" spans="1:10" ht="14.25" x14ac:dyDescent="0.2">
      <c r="A351" s="10">
        <f t="shared" si="5"/>
        <v>43082</v>
      </c>
      <c r="B351" s="148">
        <v>0</v>
      </c>
      <c r="C351" s="448">
        <v>0</v>
      </c>
      <c r="D351" s="469"/>
      <c r="E351" s="448"/>
      <c r="F351" s="148"/>
      <c r="G351" s="448"/>
      <c r="H351" s="149"/>
      <c r="I351" s="23">
        <v>0</v>
      </c>
      <c r="J351" s="25"/>
    </row>
    <row r="352" spans="1:10" ht="14.25" x14ac:dyDescent="0.2">
      <c r="A352" s="10">
        <f t="shared" si="5"/>
        <v>43083</v>
      </c>
      <c r="B352" s="148">
        <v>0</v>
      </c>
      <c r="C352" s="448">
        <v>0</v>
      </c>
      <c r="D352" s="469"/>
      <c r="E352" s="448"/>
      <c r="F352" s="148"/>
      <c r="G352" s="448"/>
      <c r="H352" s="149"/>
      <c r="I352" s="23">
        <v>0</v>
      </c>
      <c r="J352" s="25"/>
    </row>
    <row r="353" spans="1:10" ht="14.25" x14ac:dyDescent="0.2">
      <c r="A353" s="10">
        <f t="shared" si="5"/>
        <v>43084</v>
      </c>
      <c r="B353" s="148">
        <v>0</v>
      </c>
      <c r="C353" s="448">
        <v>0</v>
      </c>
      <c r="D353" s="469"/>
      <c r="E353" s="448"/>
      <c r="F353" s="148"/>
      <c r="G353" s="448"/>
      <c r="H353" s="149"/>
      <c r="I353" s="23">
        <v>0</v>
      </c>
      <c r="J353" s="25"/>
    </row>
    <row r="354" spans="1:10" ht="14.25" x14ac:dyDescent="0.2">
      <c r="A354" s="10">
        <f t="shared" si="5"/>
        <v>43085</v>
      </c>
      <c r="B354" s="148">
        <v>0</v>
      </c>
      <c r="C354" s="448">
        <v>0</v>
      </c>
      <c r="D354" s="469"/>
      <c r="E354" s="448"/>
      <c r="F354" s="148"/>
      <c r="G354" s="448"/>
      <c r="H354" s="149"/>
      <c r="I354" s="23">
        <v>0</v>
      </c>
      <c r="J354" s="25"/>
    </row>
    <row r="355" spans="1:10" ht="14.25" x14ac:dyDescent="0.2">
      <c r="A355" s="10">
        <f t="shared" si="5"/>
        <v>43086</v>
      </c>
      <c r="B355" s="148">
        <v>0</v>
      </c>
      <c r="C355" s="448">
        <v>0</v>
      </c>
      <c r="D355" s="469"/>
      <c r="E355" s="448"/>
      <c r="F355" s="148"/>
      <c r="G355" s="448"/>
      <c r="H355" s="149"/>
      <c r="I355" s="23">
        <v>0</v>
      </c>
      <c r="J355" s="25"/>
    </row>
    <row r="356" spans="1:10" ht="14.25" x14ac:dyDescent="0.2">
      <c r="A356" s="10">
        <f t="shared" si="5"/>
        <v>43087</v>
      </c>
      <c r="B356" s="148">
        <v>0</v>
      </c>
      <c r="C356" s="448">
        <v>0</v>
      </c>
      <c r="D356" s="469"/>
      <c r="E356" s="448"/>
      <c r="F356" s="148"/>
      <c r="G356" s="448"/>
      <c r="H356" s="149"/>
      <c r="I356" s="23">
        <v>0</v>
      </c>
      <c r="J356" s="25"/>
    </row>
    <row r="357" spans="1:10" ht="14.25" x14ac:dyDescent="0.2">
      <c r="A357" s="10">
        <f t="shared" si="5"/>
        <v>43088</v>
      </c>
      <c r="B357" s="148">
        <v>0</v>
      </c>
      <c r="C357" s="448">
        <v>0</v>
      </c>
      <c r="D357" s="469"/>
      <c r="E357" s="448"/>
      <c r="F357" s="148"/>
      <c r="G357" s="448"/>
      <c r="H357" s="149"/>
      <c r="I357" s="23">
        <v>0</v>
      </c>
      <c r="J357" s="25"/>
    </row>
    <row r="358" spans="1:10" ht="14.25" x14ac:dyDescent="0.2">
      <c r="A358" s="10">
        <f t="shared" si="5"/>
        <v>43089</v>
      </c>
      <c r="B358" s="148">
        <v>0</v>
      </c>
      <c r="C358" s="448">
        <v>0</v>
      </c>
      <c r="D358" s="469"/>
      <c r="E358" s="448"/>
      <c r="F358" s="148"/>
      <c r="G358" s="448"/>
      <c r="H358" s="149"/>
      <c r="I358" s="23">
        <v>0</v>
      </c>
      <c r="J358" s="25"/>
    </row>
    <row r="359" spans="1:10" ht="14.25" x14ac:dyDescent="0.2">
      <c r="A359" s="10">
        <f t="shared" si="5"/>
        <v>43090</v>
      </c>
      <c r="B359" s="148">
        <v>0</v>
      </c>
      <c r="C359" s="448">
        <v>0</v>
      </c>
      <c r="D359" s="469"/>
      <c r="E359" s="448"/>
      <c r="F359" s="148"/>
      <c r="G359" s="448"/>
      <c r="H359" s="149"/>
      <c r="I359" s="23">
        <v>0</v>
      </c>
      <c r="J359" s="25"/>
    </row>
    <row r="360" spans="1:10" ht="14.25" x14ac:dyDescent="0.2">
      <c r="A360" s="10">
        <f t="shared" si="5"/>
        <v>43091</v>
      </c>
      <c r="B360" s="148">
        <v>0</v>
      </c>
      <c r="C360" s="448">
        <v>0</v>
      </c>
      <c r="D360" s="469"/>
      <c r="E360" s="448"/>
      <c r="F360" s="148"/>
      <c r="G360" s="448"/>
      <c r="H360" s="149"/>
      <c r="I360" s="23">
        <v>0</v>
      </c>
      <c r="J360" s="25"/>
    </row>
    <row r="361" spans="1:10" ht="14.25" x14ac:dyDescent="0.2">
      <c r="A361" s="10">
        <f t="shared" si="5"/>
        <v>43092</v>
      </c>
      <c r="B361" s="148">
        <v>0</v>
      </c>
      <c r="C361" s="448">
        <v>0</v>
      </c>
      <c r="D361" s="469"/>
      <c r="E361" s="448"/>
      <c r="F361" s="148"/>
      <c r="G361" s="448"/>
      <c r="H361" s="149"/>
      <c r="I361" s="23">
        <v>0</v>
      </c>
      <c r="J361" s="25"/>
    </row>
    <row r="362" spans="1:10" ht="14.25" x14ac:dyDescent="0.2">
      <c r="A362" s="10">
        <f t="shared" si="5"/>
        <v>43093</v>
      </c>
      <c r="B362" s="148">
        <v>0</v>
      </c>
      <c r="C362" s="448">
        <v>0</v>
      </c>
      <c r="D362" s="469"/>
      <c r="E362" s="448"/>
      <c r="F362" s="148"/>
      <c r="G362" s="448"/>
      <c r="H362" s="149"/>
      <c r="I362" s="23">
        <v>0</v>
      </c>
      <c r="J362" s="25"/>
    </row>
    <row r="363" spans="1:10" ht="14.25" x14ac:dyDescent="0.2">
      <c r="A363" s="10">
        <f t="shared" si="5"/>
        <v>43094</v>
      </c>
      <c r="B363" s="148">
        <v>0</v>
      </c>
      <c r="C363" s="448">
        <v>0</v>
      </c>
      <c r="D363" s="469"/>
      <c r="E363" s="448"/>
      <c r="F363" s="148"/>
      <c r="G363" s="448"/>
      <c r="H363" s="149"/>
      <c r="I363" s="23">
        <v>0</v>
      </c>
      <c r="J363" s="25"/>
    </row>
    <row r="364" spans="1:10" ht="14.25" x14ac:dyDescent="0.2">
      <c r="A364" s="10">
        <f t="shared" si="5"/>
        <v>43095</v>
      </c>
      <c r="B364" s="148">
        <v>0</v>
      </c>
      <c r="C364" s="448">
        <v>0</v>
      </c>
      <c r="D364" s="469"/>
      <c r="E364" s="448"/>
      <c r="F364" s="148"/>
      <c r="G364" s="448"/>
      <c r="H364" s="149"/>
      <c r="I364" s="23">
        <v>0</v>
      </c>
      <c r="J364" s="25"/>
    </row>
    <row r="365" spans="1:10" ht="14.25" x14ac:dyDescent="0.2">
      <c r="A365" s="10">
        <f t="shared" si="5"/>
        <v>43096</v>
      </c>
      <c r="B365" s="148">
        <v>0</v>
      </c>
      <c r="C365" s="448">
        <v>0</v>
      </c>
      <c r="D365" s="469"/>
      <c r="E365" s="448"/>
      <c r="F365" s="148"/>
      <c r="G365" s="448"/>
      <c r="H365" s="149"/>
      <c r="I365" s="23">
        <v>0</v>
      </c>
      <c r="J365" s="25"/>
    </row>
    <row r="366" spans="1:10" ht="14.25" x14ac:dyDescent="0.2">
      <c r="A366" s="10">
        <f t="shared" si="5"/>
        <v>43097</v>
      </c>
      <c r="B366" s="148">
        <v>0</v>
      </c>
      <c r="C366" s="448">
        <v>0</v>
      </c>
      <c r="D366" s="469"/>
      <c r="E366" s="448"/>
      <c r="F366" s="148"/>
      <c r="G366" s="448"/>
      <c r="H366" s="149"/>
      <c r="I366" s="23">
        <v>0</v>
      </c>
      <c r="J366" s="25"/>
    </row>
    <row r="367" spans="1:10" ht="14.25" x14ac:dyDescent="0.2">
      <c r="A367" s="10">
        <f t="shared" si="5"/>
        <v>43098</v>
      </c>
      <c r="B367" s="148">
        <v>0</v>
      </c>
      <c r="C367" s="448">
        <v>0</v>
      </c>
      <c r="D367" s="469"/>
      <c r="E367" s="448"/>
      <c r="F367" s="148"/>
      <c r="G367" s="448"/>
      <c r="H367" s="149"/>
      <c r="I367" s="23">
        <v>0</v>
      </c>
      <c r="J367" s="25"/>
    </row>
    <row r="368" spans="1:10" ht="14.25" x14ac:dyDescent="0.2">
      <c r="A368" s="10">
        <f t="shared" si="5"/>
        <v>43099</v>
      </c>
      <c r="B368" s="148">
        <v>0</v>
      </c>
      <c r="C368" s="448">
        <v>0</v>
      </c>
      <c r="D368" s="469"/>
      <c r="E368" s="448"/>
      <c r="F368" s="148"/>
      <c r="G368" s="448"/>
      <c r="H368" s="149"/>
      <c r="I368" s="23">
        <v>0</v>
      </c>
      <c r="J368" s="25"/>
    </row>
    <row r="369" spans="1:11" s="52" customFormat="1" ht="14.25" x14ac:dyDescent="0.2">
      <c r="A369" s="11">
        <f t="shared" si="5"/>
        <v>43100</v>
      </c>
      <c r="B369" s="383">
        <v>0</v>
      </c>
      <c r="C369" s="449">
        <v>0</v>
      </c>
      <c r="D369" s="470"/>
      <c r="E369" s="449"/>
      <c r="F369" s="383"/>
      <c r="G369" s="449"/>
      <c r="H369" s="150"/>
      <c r="I369" s="30">
        <v>0</v>
      </c>
      <c r="J369" s="25"/>
    </row>
    <row r="370" spans="1:11" x14ac:dyDescent="0.25">
      <c r="A370" s="6" t="s">
        <v>64</v>
      </c>
      <c r="J370" s="61"/>
    </row>
    <row r="371" spans="1:11" x14ac:dyDescent="0.25">
      <c r="J371" s="61"/>
    </row>
    <row r="372" spans="1:11" x14ac:dyDescent="0.25">
      <c r="A372" s="6" t="s">
        <v>73</v>
      </c>
      <c r="J372" s="61"/>
    </row>
    <row r="373" spans="1:11" ht="60" customHeight="1" x14ac:dyDescent="0.2">
      <c r="A373" s="14" t="s">
        <v>49</v>
      </c>
      <c r="B373" s="146" t="s">
        <v>65</v>
      </c>
      <c r="C373" s="146" t="s">
        <v>479</v>
      </c>
      <c r="D373" s="456" t="s">
        <v>860</v>
      </c>
      <c r="E373" s="146" t="s">
        <v>861</v>
      </c>
      <c r="F373" s="463" t="s">
        <v>862</v>
      </c>
      <c r="G373" s="463" t="s">
        <v>863</v>
      </c>
      <c r="H373" s="463" t="s">
        <v>864</v>
      </c>
      <c r="I373" s="440" t="s">
        <v>67</v>
      </c>
      <c r="J373" s="54" t="s">
        <v>871</v>
      </c>
    </row>
    <row r="374" spans="1:11" x14ac:dyDescent="0.2">
      <c r="A374" s="15" t="s">
        <v>54</v>
      </c>
      <c r="B374" s="147" t="s">
        <v>56</v>
      </c>
      <c r="C374" s="147" t="s">
        <v>56</v>
      </c>
      <c r="D374" s="457" t="s">
        <v>56</v>
      </c>
      <c r="E374" s="147" t="s">
        <v>56</v>
      </c>
      <c r="F374" s="147" t="s">
        <v>56</v>
      </c>
      <c r="G374" s="147" t="s">
        <v>56</v>
      </c>
      <c r="H374" s="471" t="s">
        <v>56</v>
      </c>
      <c r="I374" s="28" t="s">
        <v>68</v>
      </c>
      <c r="J374" s="55" t="s">
        <v>69</v>
      </c>
    </row>
    <row r="375" spans="1:11" x14ac:dyDescent="0.2">
      <c r="A375" s="15" t="s">
        <v>57</v>
      </c>
      <c r="B375" s="147" t="s">
        <v>58</v>
      </c>
      <c r="C375" s="147" t="s">
        <v>70</v>
      </c>
      <c r="D375" s="457" t="s">
        <v>61</v>
      </c>
      <c r="E375" s="147" t="s">
        <v>61</v>
      </c>
      <c r="F375" s="147" t="s">
        <v>856</v>
      </c>
      <c r="G375" s="147" t="s">
        <v>856</v>
      </c>
      <c r="H375" s="471" t="s">
        <v>856</v>
      </c>
      <c r="I375" s="464" t="s">
        <v>63</v>
      </c>
      <c r="J375" s="55" t="s">
        <v>63</v>
      </c>
    </row>
    <row r="376" spans="1:11" ht="14.25" x14ac:dyDescent="0.2">
      <c r="A376" s="41">
        <v>42736</v>
      </c>
      <c r="B376" s="452">
        <f>AVERAGE(B5:B35)</f>
        <v>47.428580770637254</v>
      </c>
      <c r="C376" s="452">
        <f>SUM(C5:C35)</f>
        <v>2916.3122887153304</v>
      </c>
      <c r="D376" s="460">
        <f>AVERAGE(D5:D35)</f>
        <v>3.4113793103448267E-2</v>
      </c>
      <c r="E376" s="452">
        <f>AVERAGE(E5:E35)</f>
        <v>14.274999999999999</v>
      </c>
      <c r="F376" s="382">
        <f>AVERAGE(F5:F35)</f>
        <v>7642.5</v>
      </c>
      <c r="G376" s="382">
        <f t="shared" ref="G376:H376" si="6">AVERAGE(G5:G35)</f>
        <v>6260</v>
      </c>
      <c r="H376" s="382">
        <f t="shared" si="6"/>
        <v>7582.4137931034484</v>
      </c>
      <c r="I376" s="382">
        <f>SUM(I5:I35)</f>
        <v>22127.789983320828</v>
      </c>
      <c r="J376" s="382">
        <v>5893</v>
      </c>
      <c r="K376" s="487"/>
    </row>
    <row r="377" spans="1:11" ht="14.25" x14ac:dyDescent="0.2">
      <c r="A377" s="42">
        <v>42767</v>
      </c>
      <c r="B377" s="448">
        <f>AVERAGE(B36:B63)</f>
        <v>69.469059213018397</v>
      </c>
      <c r="C377" s="448">
        <f>SUM(C36:C63)</f>
        <v>3858.172610572617</v>
      </c>
      <c r="D377" s="459">
        <f>AVERAGE(D36:D63)</f>
        <v>4.2874999999999996E-2</v>
      </c>
      <c r="E377" s="448">
        <f>AVERAGE(E36:E63)</f>
        <v>10.547499999999999</v>
      </c>
      <c r="F377" s="113">
        <f>AVERAGE(F36:F63)</f>
        <v>6360</v>
      </c>
      <c r="G377" s="113">
        <f t="shared" ref="G377:H377" si="7">AVERAGE(G36:G63)</f>
        <v>6002.5</v>
      </c>
      <c r="H377" s="113">
        <f t="shared" si="7"/>
        <v>6259.2857142857147</v>
      </c>
      <c r="I377" s="113">
        <f>SUM(I36:I63)</f>
        <v>23550.150757598785</v>
      </c>
      <c r="J377" s="113">
        <v>9327</v>
      </c>
      <c r="K377" s="487"/>
    </row>
    <row r="378" spans="1:11" ht="14.25" x14ac:dyDescent="0.2">
      <c r="A378" s="42">
        <v>42795</v>
      </c>
      <c r="B378" s="448">
        <f>AVERAGE(B64:B94)</f>
        <v>27.458195958869986</v>
      </c>
      <c r="C378" s="448">
        <f>SUM(C64:C94)</f>
        <v>1688.3632822169764</v>
      </c>
      <c r="D378" s="459">
        <f>AVERAGE(D64:D94)</f>
        <v>4.9851612903225817E-2</v>
      </c>
      <c r="E378" s="448">
        <f>AVERAGE(E64:E94)</f>
        <v>10.347999999999999</v>
      </c>
      <c r="F378" s="113">
        <f>AVERAGE(F64:F94)</f>
        <v>5497</v>
      </c>
      <c r="G378" s="113">
        <f t="shared" ref="G378:H378" si="8">AVERAGE(G64:G94)</f>
        <v>6292.4</v>
      </c>
      <c r="H378" s="113">
        <f t="shared" si="8"/>
        <v>6391.2903225806449</v>
      </c>
      <c r="I378" s="113">
        <f>SUM(I64:I94)</f>
        <v>10413.341508156442</v>
      </c>
      <c r="J378" s="113">
        <v>11049</v>
      </c>
      <c r="K378" s="487"/>
    </row>
    <row r="379" spans="1:11" ht="14.25" x14ac:dyDescent="0.2">
      <c r="A379" s="42">
        <v>42826</v>
      </c>
      <c r="B379" s="448">
        <f>AVERAGE(B95:B124)</f>
        <v>6.0223701802775169</v>
      </c>
      <c r="C379" s="448">
        <f>SUM(C95:C124)</f>
        <v>358.36113757741373</v>
      </c>
      <c r="D379" s="459">
        <f>AVERAGE(D95:D124)</f>
        <v>3.2440000000000004E-2</v>
      </c>
      <c r="E379" s="448">
        <f>AVERAGE(E95:E124)</f>
        <v>13.65</v>
      </c>
      <c r="F379" s="113">
        <f>AVERAGE(F95:F124)</f>
        <v>7605</v>
      </c>
      <c r="G379" s="113">
        <f t="shared" ref="G379:H379" si="9">AVERAGE(G95:G124)</f>
        <v>7035</v>
      </c>
      <c r="H379" s="113">
        <f t="shared" si="9"/>
        <v>7369.5</v>
      </c>
      <c r="I379" s="113">
        <f>SUM(I95:I124)</f>
        <v>2709.3767611119401</v>
      </c>
      <c r="J379" s="113">
        <v>8132</v>
      </c>
      <c r="K379" s="487"/>
    </row>
    <row r="380" spans="1:11" ht="14.25" x14ac:dyDescent="0.2">
      <c r="A380" s="42">
        <v>42856</v>
      </c>
      <c r="B380" s="448">
        <f>AVERAGE(B125:B155)</f>
        <v>4.384911290322104E-3</v>
      </c>
      <c r="C380" s="448">
        <f>SUM(C125:C155)</f>
        <v>0.26962161787497074</v>
      </c>
      <c r="D380" s="459">
        <f>AVERAGE(D125:D155)</f>
        <v>1.09E-2</v>
      </c>
      <c r="E380" s="448">
        <f>AVERAGE(E125:E155)</f>
        <v>16.3</v>
      </c>
      <c r="F380" s="113">
        <f>AVERAGE(F125:F155)</f>
        <v>8480</v>
      </c>
      <c r="G380" s="113">
        <f t="shared" ref="G380:H380" si="10">AVERAGE(G125:G155)</f>
        <v>7600</v>
      </c>
      <c r="H380" s="113">
        <f t="shared" si="10"/>
        <v>8480</v>
      </c>
      <c r="I380" s="135">
        <f>SUM(I125:I155)</f>
        <v>2.2993322944485737</v>
      </c>
      <c r="J380" s="113">
        <v>7969</v>
      </c>
      <c r="K380" s="487"/>
    </row>
    <row r="381" spans="1:11" ht="14.25" x14ac:dyDescent="0.2">
      <c r="A381" s="42">
        <v>42887</v>
      </c>
      <c r="B381" s="448">
        <f>AVERAGE(B156:B185)</f>
        <v>0</v>
      </c>
      <c r="C381" s="448">
        <f>SUM(C156:C185)</f>
        <v>0</v>
      </c>
      <c r="D381" s="459" t="s">
        <v>818</v>
      </c>
      <c r="E381" s="448" t="s">
        <v>818</v>
      </c>
      <c r="F381" s="448" t="s">
        <v>818</v>
      </c>
      <c r="G381" s="448" t="s">
        <v>818</v>
      </c>
      <c r="H381" s="448" t="s">
        <v>818</v>
      </c>
      <c r="I381" s="135" t="s">
        <v>818</v>
      </c>
      <c r="J381" s="113">
        <v>8243</v>
      </c>
      <c r="K381" s="487"/>
    </row>
    <row r="382" spans="1:11" ht="14.25" x14ac:dyDescent="0.2">
      <c r="A382" s="42">
        <v>42917</v>
      </c>
      <c r="B382" s="448">
        <f>AVERAGE(B186:B216)</f>
        <v>0</v>
      </c>
      <c r="C382" s="448">
        <f>SUM(C186:C216)</f>
        <v>0</v>
      </c>
      <c r="D382" s="459" t="s">
        <v>818</v>
      </c>
      <c r="E382" s="448" t="s">
        <v>818</v>
      </c>
      <c r="F382" s="448" t="s">
        <v>818</v>
      </c>
      <c r="G382" s="448" t="s">
        <v>818</v>
      </c>
      <c r="H382" s="448" t="s">
        <v>818</v>
      </c>
      <c r="I382" s="135" t="s">
        <v>818</v>
      </c>
      <c r="J382" s="113">
        <v>8330</v>
      </c>
      <c r="K382" s="487"/>
    </row>
    <row r="383" spans="1:11" ht="14.25" x14ac:dyDescent="0.2">
      <c r="A383" s="42">
        <v>42948</v>
      </c>
      <c r="B383" s="448">
        <f>AVERAGE(B217:B247)</f>
        <v>0</v>
      </c>
      <c r="C383" s="448">
        <f>SUM(C217:C247)</f>
        <v>0</v>
      </c>
      <c r="D383" s="459" t="s">
        <v>818</v>
      </c>
      <c r="E383" s="448" t="s">
        <v>818</v>
      </c>
      <c r="F383" s="448" t="s">
        <v>818</v>
      </c>
      <c r="G383" s="448" t="s">
        <v>818</v>
      </c>
      <c r="H383" s="448" t="s">
        <v>818</v>
      </c>
      <c r="I383" s="135" t="s">
        <v>818</v>
      </c>
      <c r="J383" s="113">
        <v>7392</v>
      </c>
      <c r="K383" s="487"/>
    </row>
    <row r="384" spans="1:11" ht="14.25" x14ac:dyDescent="0.2">
      <c r="A384" s="42">
        <v>42979</v>
      </c>
      <c r="B384" s="448">
        <f>AVERAGE(B248:B277)</f>
        <v>0</v>
      </c>
      <c r="C384" s="448">
        <f>SUM(C248:C277)</f>
        <v>0</v>
      </c>
      <c r="D384" s="459" t="s">
        <v>818</v>
      </c>
      <c r="E384" s="448" t="s">
        <v>818</v>
      </c>
      <c r="F384" s="448" t="s">
        <v>818</v>
      </c>
      <c r="G384" s="448" t="s">
        <v>818</v>
      </c>
      <c r="H384" s="448" t="s">
        <v>818</v>
      </c>
      <c r="I384" s="135" t="s">
        <v>818</v>
      </c>
      <c r="J384" s="113">
        <v>3905</v>
      </c>
      <c r="K384" s="487"/>
    </row>
    <row r="385" spans="1:11" ht="14.25" x14ac:dyDescent="0.2">
      <c r="A385" s="42">
        <v>43009</v>
      </c>
      <c r="B385" s="448">
        <f>AVERAGE(B278:B308)</f>
        <v>0</v>
      </c>
      <c r="C385" s="448">
        <f>SUM(C278:C308)</f>
        <v>0</v>
      </c>
      <c r="D385" s="459" t="s">
        <v>818</v>
      </c>
      <c r="E385" s="448" t="s">
        <v>818</v>
      </c>
      <c r="F385" s="448" t="s">
        <v>818</v>
      </c>
      <c r="G385" s="448" t="s">
        <v>818</v>
      </c>
      <c r="H385" s="448" t="s">
        <v>818</v>
      </c>
      <c r="I385" s="135" t="s">
        <v>818</v>
      </c>
      <c r="J385" s="113">
        <v>2999</v>
      </c>
      <c r="K385" s="487"/>
    </row>
    <row r="386" spans="1:11" ht="14.25" x14ac:dyDescent="0.2">
      <c r="A386" s="42">
        <v>43040</v>
      </c>
      <c r="B386" s="448">
        <f>AVERAGE(B309:B338)</f>
        <v>0</v>
      </c>
      <c r="C386" s="448">
        <f>SUM(C309:C338)</f>
        <v>0</v>
      </c>
      <c r="D386" s="459" t="s">
        <v>818</v>
      </c>
      <c r="E386" s="448" t="s">
        <v>818</v>
      </c>
      <c r="F386" s="448" t="s">
        <v>818</v>
      </c>
      <c r="G386" s="448" t="s">
        <v>818</v>
      </c>
      <c r="H386" s="448" t="s">
        <v>818</v>
      </c>
      <c r="I386" s="135" t="s">
        <v>818</v>
      </c>
      <c r="J386" s="113">
        <v>3117</v>
      </c>
      <c r="K386" s="487"/>
    </row>
    <row r="387" spans="1:11" ht="14.25" x14ac:dyDescent="0.2">
      <c r="A387" s="43">
        <v>43070</v>
      </c>
      <c r="B387" s="448">
        <f>AVERAGE(B339:B369)</f>
        <v>0</v>
      </c>
      <c r="C387" s="448">
        <f>SUM(C339:C369)</f>
        <v>0</v>
      </c>
      <c r="D387" s="459" t="s">
        <v>818</v>
      </c>
      <c r="E387" s="448" t="s">
        <v>818</v>
      </c>
      <c r="F387" s="448" t="s">
        <v>818</v>
      </c>
      <c r="G387" s="448" t="s">
        <v>818</v>
      </c>
      <c r="H387" s="448" t="s">
        <v>818</v>
      </c>
      <c r="I387" s="135" t="s">
        <v>818</v>
      </c>
      <c r="J387" s="113">
        <v>3442</v>
      </c>
      <c r="K387" s="487"/>
    </row>
    <row r="388" spans="1:11" ht="39" customHeight="1" x14ac:dyDescent="0.2">
      <c r="A388" s="550" t="s">
        <v>865</v>
      </c>
      <c r="B388" s="551"/>
      <c r="C388" s="467">
        <f>SUM(C376:C387)</f>
        <v>8821.4789407002136</v>
      </c>
      <c r="D388" s="465">
        <f>AVERAGE(D376:D380)</f>
        <v>3.4036081201334813E-2</v>
      </c>
      <c r="E388" s="466">
        <f>AVERAGE(E376:E380)</f>
        <v>13.024099999999999</v>
      </c>
      <c r="F388" s="467">
        <f t="shared" ref="F388:H388" si="11">AVERAGE(F376:F380)</f>
        <v>7116.9</v>
      </c>
      <c r="G388" s="467">
        <f t="shared" si="11"/>
        <v>6637.9800000000005</v>
      </c>
      <c r="H388" s="467">
        <f t="shared" si="11"/>
        <v>7216.4979659939618</v>
      </c>
      <c r="I388" s="504">
        <f>SUM(I376:I387)</f>
        <v>58802.958342482445</v>
      </c>
      <c r="J388" s="504">
        <f>SUM(J376:J387)</f>
        <v>79798</v>
      </c>
    </row>
    <row r="389" spans="1:11" x14ac:dyDescent="0.25">
      <c r="A389" s="552" t="s">
        <v>866</v>
      </c>
      <c r="B389" s="552"/>
      <c r="C389" s="552"/>
      <c r="D389" s="461"/>
      <c r="E389" s="453"/>
    </row>
    <row r="391" spans="1:11" x14ac:dyDescent="0.25">
      <c r="A391" s="52"/>
      <c r="B391" s="454"/>
      <c r="C391" s="454"/>
      <c r="D391" s="462"/>
      <c r="E391" s="454"/>
    </row>
  </sheetData>
  <mergeCells count="2">
    <mergeCell ref="A388:B388"/>
    <mergeCell ref="A389:C389"/>
  </mergeCells>
  <pageMargins left="0.7" right="0.7" top="0.75" bottom="0.75" header="0.3" footer="0.3"/>
  <pageSetup scale="51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">
    <pageSetUpPr fitToPage="1"/>
  </sheetPr>
  <dimension ref="A2:J421"/>
  <sheetViews>
    <sheetView tabSelected="1" zoomScaleNormal="100" workbookViewId="0">
      <pane xSplit="1" ySplit="6" topLeftCell="B382" activePane="bottomRight" state="frozen"/>
      <selection activeCell="I7" sqref="I7:I37"/>
      <selection pane="topRight" activeCell="I7" sqref="I7:I37"/>
      <selection pane="bottomLeft" activeCell="I7" sqref="I7:I37"/>
      <selection pane="bottomRight" activeCell="A8" sqref="A8"/>
    </sheetView>
  </sheetViews>
  <sheetFormatPr defaultRowHeight="15" x14ac:dyDescent="0.25"/>
  <cols>
    <col min="1" max="1" width="17.7109375" style="6" customWidth="1"/>
    <col min="2" max="2" width="17.7109375" style="145" customWidth="1"/>
    <col min="3" max="3" width="17.7109375" style="26" customWidth="1"/>
    <col min="4" max="4" width="17.7109375" style="102" customWidth="1"/>
    <col min="5" max="5" width="17.7109375" style="52" customWidth="1"/>
    <col min="6" max="6" width="17.28515625" style="6" bestFit="1" customWidth="1"/>
    <col min="7" max="8" width="17.28515625" style="6" customWidth="1"/>
    <col min="9" max="9" width="17.7109375" style="26" customWidth="1"/>
    <col min="10" max="10" width="17.7109375" style="6" customWidth="1"/>
    <col min="11" max="16384" width="9.140625" style="3"/>
  </cols>
  <sheetData>
    <row r="2" spans="1:10" x14ac:dyDescent="0.25">
      <c r="A2" s="6" t="s">
        <v>75</v>
      </c>
    </row>
    <row r="3" spans="1:10" x14ac:dyDescent="0.25">
      <c r="A3" s="6" t="s">
        <v>76</v>
      </c>
    </row>
    <row r="4" spans="1:10" ht="60" customHeight="1" x14ac:dyDescent="0.2">
      <c r="A4" s="441" t="s">
        <v>49</v>
      </c>
      <c r="B4" s="463" t="s">
        <v>77</v>
      </c>
      <c r="C4" s="463" t="s">
        <v>867</v>
      </c>
      <c r="D4" s="472" t="s">
        <v>80</v>
      </c>
      <c r="E4" s="441" t="s">
        <v>79</v>
      </c>
      <c r="F4" s="463" t="s">
        <v>78</v>
      </c>
      <c r="G4" s="472" t="s">
        <v>868</v>
      </c>
      <c r="H4" s="472" t="s">
        <v>858</v>
      </c>
      <c r="I4" s="255" t="s">
        <v>869</v>
      </c>
      <c r="J4" s="12"/>
    </row>
    <row r="5" spans="1:10" ht="15" customHeight="1" x14ac:dyDescent="0.2">
      <c r="A5" s="15" t="s">
        <v>54</v>
      </c>
      <c r="B5" s="147" t="s">
        <v>55</v>
      </c>
      <c r="C5" s="147" t="s">
        <v>55</v>
      </c>
      <c r="D5" s="473" t="s">
        <v>55</v>
      </c>
      <c r="E5" s="28" t="s">
        <v>55</v>
      </c>
      <c r="F5" s="147" t="s">
        <v>55</v>
      </c>
      <c r="G5" s="473" t="s">
        <v>859</v>
      </c>
      <c r="H5" s="473" t="s">
        <v>859</v>
      </c>
      <c r="I5" s="28" t="s">
        <v>56</v>
      </c>
      <c r="J5" s="13"/>
    </row>
    <row r="6" spans="1:10" ht="15" customHeight="1" x14ac:dyDescent="0.2">
      <c r="A6" s="15" t="s">
        <v>57</v>
      </c>
      <c r="B6" s="147" t="s">
        <v>58</v>
      </c>
      <c r="C6" s="147" t="s">
        <v>855</v>
      </c>
      <c r="D6" s="473" t="s">
        <v>61</v>
      </c>
      <c r="E6" s="28" t="s">
        <v>61</v>
      </c>
      <c r="F6" s="147" t="s">
        <v>856</v>
      </c>
      <c r="G6" s="473" t="s">
        <v>61</v>
      </c>
      <c r="H6" s="473" t="s">
        <v>856</v>
      </c>
      <c r="I6" s="28" t="s">
        <v>82</v>
      </c>
      <c r="J6" s="241" t="s">
        <v>194</v>
      </c>
    </row>
    <row r="7" spans="1:10" ht="14.25" x14ac:dyDescent="0.2">
      <c r="A7" s="10">
        <v>42736</v>
      </c>
      <c r="B7" s="149">
        <v>6.399773175000024</v>
      </c>
      <c r="C7" s="149">
        <v>12.693950092612548</v>
      </c>
      <c r="D7" s="474">
        <v>3.15E-2</v>
      </c>
      <c r="E7" s="72">
        <v>11</v>
      </c>
      <c r="F7" s="149">
        <v>6920</v>
      </c>
      <c r="G7" s="458">
        <v>3.15E-2</v>
      </c>
      <c r="H7" s="340">
        <v>6920</v>
      </c>
      <c r="I7" s="135">
        <v>1.0868179250792085</v>
      </c>
      <c r="J7" s="25"/>
    </row>
    <row r="8" spans="1:10" ht="14.25" x14ac:dyDescent="0.2">
      <c r="A8" s="10">
        <f>+A7+1</f>
        <v>42737</v>
      </c>
      <c r="B8" s="149">
        <v>6.3019798875000319</v>
      </c>
      <c r="C8" s="149">
        <v>12.499977106856313</v>
      </c>
      <c r="D8" s="474">
        <v>3.4299999999999997E-2</v>
      </c>
      <c r="E8" s="72">
        <v>11</v>
      </c>
      <c r="F8" s="149">
        <v>6920</v>
      </c>
      <c r="G8" s="468">
        <v>3.4299999999999997E-2</v>
      </c>
      <c r="H8" s="340">
        <v>6920</v>
      </c>
      <c r="I8" s="135">
        <v>1.1653403657317363</v>
      </c>
      <c r="J8" s="25"/>
    </row>
    <row r="9" spans="1:10" ht="14.25" x14ac:dyDescent="0.2">
      <c r="A9" s="10">
        <f t="shared" ref="A9:A72" si="0">+A8+1</f>
        <v>42738</v>
      </c>
      <c r="B9" s="149">
        <v>6.5288532625000215</v>
      </c>
      <c r="C9" s="149">
        <v>12.949980446168793</v>
      </c>
      <c r="D9" s="474">
        <v>3.4299999999999997E-2</v>
      </c>
      <c r="E9" s="72">
        <v>11</v>
      </c>
      <c r="F9" s="149">
        <v>6920</v>
      </c>
      <c r="G9" s="468">
        <v>3.4299999999999997E-2</v>
      </c>
      <c r="H9" s="340">
        <v>6920</v>
      </c>
      <c r="I9" s="135">
        <v>1.2072930070471564</v>
      </c>
      <c r="J9" s="25"/>
    </row>
    <row r="10" spans="1:10" ht="14.25" x14ac:dyDescent="0.2">
      <c r="A10" s="10">
        <f t="shared" si="0"/>
        <v>42739</v>
      </c>
      <c r="B10" s="149">
        <v>16.07027209166667</v>
      </c>
      <c r="C10" s="149">
        <v>31.875384693820841</v>
      </c>
      <c r="D10" s="474">
        <v>2.75E-2</v>
      </c>
      <c r="E10" s="72">
        <v>12.2</v>
      </c>
      <c r="F10" s="149">
        <v>6920</v>
      </c>
      <c r="G10" s="468">
        <v>2.75E-2</v>
      </c>
      <c r="H10" s="340">
        <v>6920</v>
      </c>
      <c r="I10" s="135">
        <v>2.3825256289396388</v>
      </c>
      <c r="J10" s="25"/>
    </row>
    <row r="11" spans="1:10" ht="14.25" x14ac:dyDescent="0.2">
      <c r="A11" s="10">
        <f t="shared" si="0"/>
        <v>42740</v>
      </c>
      <c r="B11" s="149">
        <v>37.456250000000026</v>
      </c>
      <c r="C11" s="149">
        <v>74.294471875000056</v>
      </c>
      <c r="D11" s="474">
        <v>1.6799999999999999E-2</v>
      </c>
      <c r="E11" s="72">
        <v>9.85</v>
      </c>
      <c r="F11" s="149">
        <v>5730</v>
      </c>
      <c r="G11" s="468">
        <v>1.6799999999999999E-2</v>
      </c>
      <c r="H11" s="340">
        <v>5730</v>
      </c>
      <c r="I11" s="135">
        <v>3.3924638925450026</v>
      </c>
      <c r="J11" s="25"/>
    </row>
    <row r="12" spans="1:10" ht="14.25" x14ac:dyDescent="0.2">
      <c r="A12" s="10">
        <f t="shared" si="0"/>
        <v>42741</v>
      </c>
      <c r="B12" s="149">
        <v>33.333229166666655</v>
      </c>
      <c r="C12" s="149">
        <v>66.116460052083312</v>
      </c>
      <c r="D12" s="474">
        <v>5.5799999999999999E-3</v>
      </c>
      <c r="E12" s="72">
        <v>4.6100000000000003</v>
      </c>
      <c r="F12" s="149">
        <v>3200</v>
      </c>
      <c r="G12" s="468">
        <v>5.5799999999999999E-3</v>
      </c>
      <c r="H12" s="340">
        <v>3200</v>
      </c>
      <c r="I12" s="135">
        <v>1.0027513243923183</v>
      </c>
      <c r="J12" s="25"/>
    </row>
    <row r="13" spans="1:10" ht="14.25" x14ac:dyDescent="0.2">
      <c r="A13" s="10">
        <f t="shared" si="0"/>
        <v>42742</v>
      </c>
      <c r="B13" s="149">
        <v>27.779999999999983</v>
      </c>
      <c r="C13" s="149">
        <v>55.101629999999972</v>
      </c>
      <c r="D13" s="474">
        <v>1.89E-2</v>
      </c>
      <c r="E13" s="72">
        <v>17.600000000000001</v>
      </c>
      <c r="F13" s="149">
        <v>9280</v>
      </c>
      <c r="G13" s="468">
        <v>1.89E-2</v>
      </c>
      <c r="H13" s="340">
        <v>9280</v>
      </c>
      <c r="I13" s="135">
        <v>2.8305817534259985</v>
      </c>
      <c r="J13" s="25"/>
    </row>
    <row r="14" spans="1:10" ht="14.25" x14ac:dyDescent="0.2">
      <c r="A14" s="10">
        <f t="shared" si="0"/>
        <v>42743</v>
      </c>
      <c r="B14" s="149">
        <v>35.048124999999992</v>
      </c>
      <c r="C14" s="149">
        <v>69.517955937499991</v>
      </c>
      <c r="D14" s="474">
        <v>2.4799999999999999E-2</v>
      </c>
      <c r="E14" s="72">
        <v>13.7</v>
      </c>
      <c r="F14" s="149">
        <v>7530</v>
      </c>
      <c r="G14" s="468">
        <v>2.4799999999999999E-2</v>
      </c>
      <c r="H14" s="340">
        <v>7530</v>
      </c>
      <c r="I14" s="135">
        <v>4.685955145105499</v>
      </c>
      <c r="J14" s="25"/>
    </row>
    <row r="15" spans="1:10" ht="14.25" x14ac:dyDescent="0.2">
      <c r="A15" s="10">
        <f t="shared" si="0"/>
        <v>42744</v>
      </c>
      <c r="B15" s="149">
        <v>55.477499999999999</v>
      </c>
      <c r="C15" s="149">
        <v>110.03962125</v>
      </c>
      <c r="D15" s="474">
        <v>2.6200000000000001E-2</v>
      </c>
      <c r="E15" s="72">
        <v>12.4</v>
      </c>
      <c r="F15" s="149">
        <v>7170</v>
      </c>
      <c r="G15" s="468">
        <v>2.6200000000000001E-2</v>
      </c>
      <c r="H15" s="340">
        <v>7170</v>
      </c>
      <c r="I15" s="135">
        <v>7.8360974926065001</v>
      </c>
      <c r="J15" s="25"/>
    </row>
    <row r="16" spans="1:10" ht="14.25" x14ac:dyDescent="0.2">
      <c r="A16" s="10">
        <f t="shared" si="0"/>
        <v>42745</v>
      </c>
      <c r="B16" s="149">
        <v>84.429166666666674</v>
      </c>
      <c r="C16" s="149">
        <v>167.46525208333335</v>
      </c>
      <c r="D16" s="474">
        <v>2.81E-2</v>
      </c>
      <c r="E16" s="72">
        <v>12.6</v>
      </c>
      <c r="F16" s="149">
        <v>7110</v>
      </c>
      <c r="G16" s="468">
        <v>2.81E-2</v>
      </c>
      <c r="H16" s="340">
        <v>7110</v>
      </c>
      <c r="I16" s="135">
        <v>12.790292600066252</v>
      </c>
      <c r="J16" s="25"/>
    </row>
    <row r="17" spans="1:10" ht="14.25" x14ac:dyDescent="0.2">
      <c r="A17" s="10">
        <f t="shared" si="0"/>
        <v>42746</v>
      </c>
      <c r="B17" s="149">
        <v>66.647499999999937</v>
      </c>
      <c r="C17" s="149">
        <v>132.19531624999988</v>
      </c>
      <c r="D17" s="474">
        <v>2.29E-2</v>
      </c>
      <c r="E17" s="72">
        <v>11.7</v>
      </c>
      <c r="F17" s="149">
        <v>6360</v>
      </c>
      <c r="G17" s="468">
        <v>2.29E-2</v>
      </c>
      <c r="H17" s="340">
        <v>6360</v>
      </c>
      <c r="I17" s="135">
        <v>8.2281273130957437</v>
      </c>
      <c r="J17" s="25"/>
    </row>
    <row r="18" spans="1:10" ht="14.25" x14ac:dyDescent="0.2">
      <c r="A18" s="10">
        <f t="shared" si="0"/>
        <v>42747</v>
      </c>
      <c r="B18" s="149">
        <v>60.67625000000001</v>
      </c>
      <c r="C18" s="149">
        <v>120.35134187500002</v>
      </c>
      <c r="D18" s="474">
        <v>2.3099999999999999E-2</v>
      </c>
      <c r="E18" s="72">
        <v>10.6</v>
      </c>
      <c r="F18" s="149">
        <v>5740</v>
      </c>
      <c r="G18" s="468">
        <v>2.3099999999999999E-2</v>
      </c>
      <c r="H18" s="340">
        <v>5740</v>
      </c>
      <c r="I18" s="135">
        <v>7.5563552806953762</v>
      </c>
      <c r="J18" s="25"/>
    </row>
    <row r="19" spans="1:10" ht="14.25" x14ac:dyDescent="0.2">
      <c r="A19" s="10">
        <f t="shared" si="0"/>
        <v>42748</v>
      </c>
      <c r="B19" s="149">
        <v>58.846666666666572</v>
      </c>
      <c r="C19" s="149">
        <v>116.72236333333315</v>
      </c>
      <c r="D19" s="474">
        <v>2.2499999999999999E-2</v>
      </c>
      <c r="E19" s="72">
        <v>11.4</v>
      </c>
      <c r="F19" s="149">
        <v>6160</v>
      </c>
      <c r="G19" s="468">
        <v>2.2499999999999999E-2</v>
      </c>
      <c r="H19" s="340">
        <v>6160</v>
      </c>
      <c r="I19" s="135">
        <v>7.138156129649988</v>
      </c>
      <c r="J19" s="25"/>
    </row>
    <row r="20" spans="1:10" ht="14.25" x14ac:dyDescent="0.2">
      <c r="A20" s="10">
        <f t="shared" si="0"/>
        <v>42749</v>
      </c>
      <c r="B20" s="149">
        <v>53.273854166666638</v>
      </c>
      <c r="C20" s="149">
        <v>105.66868973958327</v>
      </c>
      <c r="D20" s="474">
        <v>2.1999999999999999E-2</v>
      </c>
      <c r="E20" s="72">
        <v>11.6</v>
      </c>
      <c r="F20" s="149">
        <v>6250</v>
      </c>
      <c r="G20" s="468">
        <v>2.1999999999999999E-2</v>
      </c>
      <c r="H20" s="340">
        <v>6250</v>
      </c>
      <c r="I20" s="135">
        <v>6.3185649716681205</v>
      </c>
      <c r="J20" s="25"/>
    </row>
    <row r="21" spans="1:10" ht="14.25" x14ac:dyDescent="0.2">
      <c r="A21" s="10">
        <f t="shared" si="0"/>
        <v>42750</v>
      </c>
      <c r="B21" s="149">
        <v>30.578229166666649</v>
      </c>
      <c r="C21" s="149">
        <v>60.651917552083297</v>
      </c>
      <c r="D21" s="474">
        <v>2.06E-2</v>
      </c>
      <c r="E21" s="72">
        <v>11.6</v>
      </c>
      <c r="F21" s="149">
        <v>6180</v>
      </c>
      <c r="G21" s="468">
        <v>2.06E-2</v>
      </c>
      <c r="H21" s="340">
        <v>6180</v>
      </c>
      <c r="I21" s="135">
        <v>3.3959493852751854</v>
      </c>
      <c r="J21" s="25"/>
    </row>
    <row r="22" spans="1:10" ht="14.25" x14ac:dyDescent="0.2">
      <c r="A22" s="10">
        <f t="shared" si="0"/>
        <v>42751</v>
      </c>
      <c r="B22" s="149">
        <v>24.787395833333335</v>
      </c>
      <c r="C22" s="149">
        <v>49.165799635416668</v>
      </c>
      <c r="D22" s="474">
        <v>2.2499999999999999E-2</v>
      </c>
      <c r="E22" s="72">
        <v>10.8</v>
      </c>
      <c r="F22" s="149">
        <v>5710</v>
      </c>
      <c r="G22" s="468">
        <v>2.2499999999999999E-2</v>
      </c>
      <c r="H22" s="340">
        <v>5710</v>
      </c>
      <c r="I22" s="135">
        <v>3.0067344767039064</v>
      </c>
      <c r="J22" s="25"/>
    </row>
    <row r="23" spans="1:10" ht="14.25" x14ac:dyDescent="0.2">
      <c r="A23" s="10">
        <f t="shared" si="0"/>
        <v>42752</v>
      </c>
      <c r="B23" s="149">
        <v>24.476145833333334</v>
      </c>
      <c r="C23" s="149">
        <v>48.548435260416667</v>
      </c>
      <c r="D23" s="474">
        <v>2.2800000000000001E-2</v>
      </c>
      <c r="E23" s="72">
        <v>11.4</v>
      </c>
      <c r="F23" s="149">
        <v>6160</v>
      </c>
      <c r="G23" s="468">
        <v>2.2800000000000001E-2</v>
      </c>
      <c r="H23" s="340">
        <v>6160</v>
      </c>
      <c r="I23" s="135">
        <v>3.0085659524621251</v>
      </c>
      <c r="J23" s="25"/>
    </row>
    <row r="24" spans="1:10" ht="14.25" x14ac:dyDescent="0.2">
      <c r="A24" s="10">
        <f t="shared" si="0"/>
        <v>42753</v>
      </c>
      <c r="B24" s="149">
        <v>26.83031249999998</v>
      </c>
      <c r="C24" s="149">
        <v>53.217924843749962</v>
      </c>
      <c r="D24" s="474">
        <v>2.1600000000000001E-2</v>
      </c>
      <c r="E24" s="72">
        <v>12.1</v>
      </c>
      <c r="F24" s="149">
        <v>6430</v>
      </c>
      <c r="G24" s="468">
        <v>2.1600000000000001E-2</v>
      </c>
      <c r="H24" s="340">
        <v>6430</v>
      </c>
      <c r="I24" s="135">
        <v>3.1243605060667483</v>
      </c>
      <c r="J24" s="25"/>
    </row>
    <row r="25" spans="1:10" ht="14.25" x14ac:dyDescent="0.2">
      <c r="A25" s="10">
        <f t="shared" si="0"/>
        <v>42754</v>
      </c>
      <c r="B25" s="149">
        <v>29.587916666666661</v>
      </c>
      <c r="C25" s="149">
        <v>58.687632708333325</v>
      </c>
      <c r="D25" s="474">
        <v>2.41E-2</v>
      </c>
      <c r="E25" s="72">
        <v>12.2</v>
      </c>
      <c r="F25" s="149">
        <v>6580</v>
      </c>
      <c r="G25" s="468">
        <v>2.41E-2</v>
      </c>
      <c r="H25" s="340">
        <v>6580</v>
      </c>
      <c r="I25" s="135">
        <v>3.8442629554001249</v>
      </c>
      <c r="J25" s="25"/>
    </row>
    <row r="26" spans="1:10" ht="14.25" x14ac:dyDescent="0.2">
      <c r="A26" s="10">
        <f t="shared" si="0"/>
        <v>42755</v>
      </c>
      <c r="B26" s="149">
        <v>71.354791666666699</v>
      </c>
      <c r="C26" s="149">
        <v>141.5322292708334</v>
      </c>
      <c r="D26" s="474">
        <v>2.98E-2</v>
      </c>
      <c r="E26" s="72">
        <v>12.1</v>
      </c>
      <c r="F26" s="149">
        <v>6570</v>
      </c>
      <c r="G26" s="468">
        <v>2.98E-2</v>
      </c>
      <c r="H26" s="340">
        <v>6570</v>
      </c>
      <c r="I26" s="135">
        <v>11.463601054912131</v>
      </c>
      <c r="J26" s="25"/>
    </row>
    <row r="27" spans="1:10" ht="14.25" x14ac:dyDescent="0.2">
      <c r="A27" s="10">
        <f t="shared" si="0"/>
        <v>42756</v>
      </c>
      <c r="B27" s="149">
        <v>75.337604166666665</v>
      </c>
      <c r="C27" s="149">
        <v>149.43213786458332</v>
      </c>
      <c r="D27" s="474">
        <v>3.1399999999999997E-2</v>
      </c>
      <c r="E27" s="72">
        <v>11.3</v>
      </c>
      <c r="F27" s="149">
        <v>6050</v>
      </c>
      <c r="G27" s="468">
        <v>3.1399999999999997E-2</v>
      </c>
      <c r="H27" s="340">
        <v>6050</v>
      </c>
      <c r="I27" s="135">
        <v>12.753315692480436</v>
      </c>
      <c r="J27" s="25"/>
    </row>
    <row r="28" spans="1:10" ht="14.25" x14ac:dyDescent="0.2">
      <c r="A28" s="10">
        <f t="shared" si="0"/>
        <v>42757</v>
      </c>
      <c r="B28" s="149">
        <v>69</v>
      </c>
      <c r="C28" s="149">
        <v>136.86150000000001</v>
      </c>
      <c r="D28" s="474">
        <v>2.5399999999999999E-2</v>
      </c>
      <c r="E28" s="72">
        <v>9.84</v>
      </c>
      <c r="F28" s="149">
        <v>5460</v>
      </c>
      <c r="G28" s="468">
        <v>2.5399999999999999E-2</v>
      </c>
      <c r="H28" s="340">
        <v>5460</v>
      </c>
      <c r="I28" s="135">
        <v>9.4485347478000001</v>
      </c>
      <c r="J28" s="25"/>
    </row>
    <row r="29" spans="1:10" ht="14.25" x14ac:dyDescent="0.2">
      <c r="A29" s="10">
        <f t="shared" si="0"/>
        <v>42758</v>
      </c>
      <c r="B29" s="149">
        <v>63</v>
      </c>
      <c r="C29" s="149">
        <v>124.9605</v>
      </c>
      <c r="D29" s="474">
        <v>2.3900000000000001E-2</v>
      </c>
      <c r="E29" s="72">
        <v>8.5299999999999994</v>
      </c>
      <c r="F29" s="149">
        <v>4570</v>
      </c>
      <c r="G29" s="468">
        <v>2.3900000000000001E-2</v>
      </c>
      <c r="H29" s="340">
        <v>4570</v>
      </c>
      <c r="I29" s="135">
        <v>8.1174590721000008</v>
      </c>
      <c r="J29" s="25"/>
    </row>
    <row r="30" spans="1:10" ht="14.25" x14ac:dyDescent="0.2">
      <c r="A30" s="10">
        <f t="shared" si="0"/>
        <v>42759</v>
      </c>
      <c r="B30" s="149">
        <v>57</v>
      </c>
      <c r="C30" s="149">
        <v>113.0595</v>
      </c>
      <c r="D30" s="474">
        <v>2.7099999999999999E-2</v>
      </c>
      <c r="E30" s="72">
        <v>10.199999999999999</v>
      </c>
      <c r="F30" s="149">
        <v>5640</v>
      </c>
      <c r="G30" s="468">
        <v>2.7099999999999999E-2</v>
      </c>
      <c r="H30" s="340">
        <v>5640</v>
      </c>
      <c r="I30" s="135">
        <v>8.3277140390999982</v>
      </c>
      <c r="J30" s="25"/>
    </row>
    <row r="31" spans="1:10" ht="14.25" x14ac:dyDescent="0.2">
      <c r="A31" s="10">
        <f t="shared" si="0"/>
        <v>42760</v>
      </c>
      <c r="B31" s="149">
        <v>50.681354166666672</v>
      </c>
      <c r="C31" s="149">
        <v>100.52646598958334</v>
      </c>
      <c r="D31" s="475">
        <v>2.5999999999999999E-2</v>
      </c>
      <c r="E31" s="174">
        <v>9.92</v>
      </c>
      <c r="F31" s="149">
        <v>5930</v>
      </c>
      <c r="G31" s="468">
        <v>2.5999999999999999E-2</v>
      </c>
      <c r="H31" s="340">
        <v>5930</v>
      </c>
      <c r="I31" s="135">
        <v>7.1040042985518754</v>
      </c>
      <c r="J31" s="25"/>
    </row>
    <row r="32" spans="1:10" ht="14.25" x14ac:dyDescent="0.2">
      <c r="A32" s="10">
        <f t="shared" si="0"/>
        <v>42761</v>
      </c>
      <c r="B32" s="149">
        <v>44.392604166666644</v>
      </c>
      <c r="C32" s="149">
        <v>88.052730364583283</v>
      </c>
      <c r="D32" s="475">
        <v>2.7099999999999999E-2</v>
      </c>
      <c r="E32" s="174">
        <v>9.4</v>
      </c>
      <c r="F32" s="149">
        <v>5620</v>
      </c>
      <c r="G32" s="468">
        <v>2.7099999999999999E-2</v>
      </c>
      <c r="H32" s="340">
        <v>5620</v>
      </c>
      <c r="I32" s="135">
        <v>6.4857704026484022</v>
      </c>
      <c r="J32" s="25"/>
    </row>
    <row r="33" spans="1:10" ht="14.25" x14ac:dyDescent="0.2">
      <c r="A33" s="10">
        <f t="shared" si="0"/>
        <v>42762</v>
      </c>
      <c r="B33" s="149">
        <v>49.280833333333369</v>
      </c>
      <c r="C33" s="149">
        <v>97.748532916666747</v>
      </c>
      <c r="D33" s="475">
        <v>3.0499999999999999E-2</v>
      </c>
      <c r="E33" s="174">
        <v>9.4499999999999993</v>
      </c>
      <c r="F33" s="149">
        <v>5710</v>
      </c>
      <c r="G33" s="468">
        <v>3.0499999999999999E-2</v>
      </c>
      <c r="H33" s="340">
        <v>5710</v>
      </c>
      <c r="I33" s="135">
        <v>8.1032556302587562</v>
      </c>
      <c r="J33" s="25"/>
    </row>
    <row r="34" spans="1:10" ht="14.25" x14ac:dyDescent="0.2">
      <c r="A34" s="10">
        <f t="shared" si="0"/>
        <v>42763</v>
      </c>
      <c r="B34" s="149">
        <v>48.437499999999979</v>
      </c>
      <c r="C34" s="149">
        <v>96.075781249999963</v>
      </c>
      <c r="D34" s="475">
        <v>3.2099999999999997E-2</v>
      </c>
      <c r="E34" s="174">
        <v>10.3</v>
      </c>
      <c r="F34" s="149">
        <v>6110</v>
      </c>
      <c r="G34" s="468">
        <v>3.2099999999999997E-2</v>
      </c>
      <c r="H34" s="340">
        <v>6110</v>
      </c>
      <c r="I34" s="135">
        <v>8.382400547343746</v>
      </c>
      <c r="J34" s="25"/>
    </row>
    <row r="35" spans="1:10" ht="14.25" x14ac:dyDescent="0.2">
      <c r="A35" s="10">
        <f t="shared" si="0"/>
        <v>42764</v>
      </c>
      <c r="B35" s="149">
        <v>47.620937499999997</v>
      </c>
      <c r="C35" s="149">
        <v>94.456129531249999</v>
      </c>
      <c r="D35" s="475">
        <v>3.5499999999999997E-2</v>
      </c>
      <c r="E35" s="174">
        <v>9.86</v>
      </c>
      <c r="F35" s="149">
        <v>6000</v>
      </c>
      <c r="G35" s="468">
        <v>3.5499999999999997E-2</v>
      </c>
      <c r="H35" s="340">
        <v>6000</v>
      </c>
      <c r="I35" s="135">
        <v>9.1139774823407809</v>
      </c>
      <c r="J35" s="25"/>
    </row>
    <row r="36" spans="1:10" ht="14.25" x14ac:dyDescent="0.2">
      <c r="A36" s="10">
        <f t="shared" si="0"/>
        <v>42765</v>
      </c>
      <c r="B36" s="149">
        <v>45.965624999999903</v>
      </c>
      <c r="C36" s="149">
        <v>91.172817187499817</v>
      </c>
      <c r="D36" s="475">
        <v>3.85E-2</v>
      </c>
      <c r="E36" s="174">
        <v>10.1</v>
      </c>
      <c r="F36" s="149">
        <v>6340</v>
      </c>
      <c r="G36" s="468">
        <v>3.85E-2</v>
      </c>
      <c r="H36" s="340">
        <v>6340</v>
      </c>
      <c r="I36" s="135">
        <v>9.5405971089515429</v>
      </c>
      <c r="J36" s="25"/>
    </row>
    <row r="37" spans="1:10" ht="14.25" x14ac:dyDescent="0.2">
      <c r="A37" s="10">
        <f t="shared" si="0"/>
        <v>42766</v>
      </c>
      <c r="B37" s="149">
        <v>43.177499999999917</v>
      </c>
      <c r="C37" s="149">
        <v>85.642571249999833</v>
      </c>
      <c r="D37" s="475">
        <v>3.9800000000000002E-2</v>
      </c>
      <c r="E37" s="174">
        <v>10.199999999999999</v>
      </c>
      <c r="F37" s="149">
        <v>6190</v>
      </c>
      <c r="G37" s="468">
        <v>3.9800000000000002E-2</v>
      </c>
      <c r="H37" s="340">
        <v>6190</v>
      </c>
      <c r="I37" s="135">
        <v>9.264505044568482</v>
      </c>
      <c r="J37" s="25"/>
    </row>
    <row r="38" spans="1:10" ht="14.25" x14ac:dyDescent="0.2">
      <c r="A38" s="10">
        <f>+A37+1</f>
        <v>42767</v>
      </c>
      <c r="B38" s="148">
        <v>43.286770833333321</v>
      </c>
      <c r="C38" s="148">
        <v>85.859309947916643</v>
      </c>
      <c r="D38" s="475">
        <v>4.48E-2</v>
      </c>
      <c r="E38" s="174">
        <v>11.2</v>
      </c>
      <c r="F38" s="149">
        <v>6750</v>
      </c>
      <c r="G38" s="468">
        <v>4.48E-2</v>
      </c>
      <c r="H38" s="340">
        <v>6750</v>
      </c>
      <c r="I38" s="135">
        <v>10.454779078841996</v>
      </c>
      <c r="J38" s="25"/>
    </row>
    <row r="39" spans="1:10" ht="14.25" x14ac:dyDescent="0.2">
      <c r="A39" s="10">
        <f t="shared" si="0"/>
        <v>42768</v>
      </c>
      <c r="B39" s="148">
        <v>43.995624999999983</v>
      </c>
      <c r="C39" s="148">
        <v>87.265322187499962</v>
      </c>
      <c r="D39" s="475">
        <v>4.8000000000000001E-2</v>
      </c>
      <c r="E39" s="174">
        <v>11.3</v>
      </c>
      <c r="F39" s="149">
        <v>6790</v>
      </c>
      <c r="G39" s="468">
        <v>4.8000000000000001E-2</v>
      </c>
      <c r="H39" s="340">
        <v>6790</v>
      </c>
      <c r="I39" s="135">
        <v>11.384982993869995</v>
      </c>
      <c r="J39" s="25"/>
    </row>
    <row r="40" spans="1:10" ht="14.25" x14ac:dyDescent="0.2">
      <c r="A40" s="10">
        <f t="shared" si="0"/>
        <v>42769</v>
      </c>
      <c r="B40" s="148">
        <v>42.820416666666603</v>
      </c>
      <c r="C40" s="148">
        <v>84.934296458333208</v>
      </c>
      <c r="D40" s="475">
        <v>5.2400000000000002E-2</v>
      </c>
      <c r="E40" s="174">
        <v>11.1</v>
      </c>
      <c r="F40" s="149">
        <v>6750</v>
      </c>
      <c r="G40" s="468">
        <v>5.2400000000000002E-2</v>
      </c>
      <c r="H40" s="340">
        <v>6750</v>
      </c>
      <c r="I40" s="135">
        <v>12.096614291344482</v>
      </c>
      <c r="J40" s="25"/>
    </row>
    <row r="41" spans="1:10" ht="14.25" x14ac:dyDescent="0.2">
      <c r="A41" s="10">
        <f t="shared" si="0"/>
        <v>42770</v>
      </c>
      <c r="B41" s="148">
        <v>41.732604166666682</v>
      </c>
      <c r="C41" s="148">
        <v>82.776620364583366</v>
      </c>
      <c r="D41" s="475">
        <v>0.05</v>
      </c>
      <c r="E41" s="174">
        <v>11</v>
      </c>
      <c r="F41" s="149">
        <v>6750</v>
      </c>
      <c r="G41" s="468">
        <v>0.05</v>
      </c>
      <c r="H41" s="340">
        <v>6750</v>
      </c>
      <c r="I41" s="135">
        <v>11.249342707546878</v>
      </c>
      <c r="J41" s="25"/>
    </row>
    <row r="42" spans="1:10" ht="14.25" x14ac:dyDescent="0.2">
      <c r="A42" s="10">
        <f t="shared" si="0"/>
        <v>42771</v>
      </c>
      <c r="B42" s="148">
        <v>38.325312500000038</v>
      </c>
      <c r="C42" s="148">
        <v>76.018257343750079</v>
      </c>
      <c r="D42" s="475">
        <v>4.87E-2</v>
      </c>
      <c r="E42" s="174">
        <v>10.9</v>
      </c>
      <c r="F42" s="149">
        <v>6490</v>
      </c>
      <c r="G42" s="468">
        <v>4.87E-2</v>
      </c>
      <c r="H42" s="340">
        <v>6490</v>
      </c>
      <c r="I42" s="135">
        <v>10.062278262517228</v>
      </c>
      <c r="J42" s="25"/>
    </row>
    <row r="43" spans="1:10" ht="14.25" x14ac:dyDescent="0.2">
      <c r="A43" s="10">
        <f t="shared" si="0"/>
        <v>42772</v>
      </c>
      <c r="B43" s="148">
        <v>36.117812500000007</v>
      </c>
      <c r="C43" s="148">
        <v>71.639681093750013</v>
      </c>
      <c r="D43" s="475">
        <v>3.9699999999999999E-2</v>
      </c>
      <c r="E43" s="174">
        <v>10.6</v>
      </c>
      <c r="F43" s="149">
        <v>6210</v>
      </c>
      <c r="G43" s="468">
        <v>3.9699999999999999E-2</v>
      </c>
      <c r="H43" s="340">
        <v>6210</v>
      </c>
      <c r="I43" s="135">
        <v>7.7302511325486574</v>
      </c>
      <c r="J43" s="25"/>
    </row>
    <row r="44" spans="1:10" ht="14.25" x14ac:dyDescent="0.2">
      <c r="A44" s="10">
        <f t="shared" si="0"/>
        <v>42773</v>
      </c>
      <c r="B44" s="148">
        <v>36.092916666666632</v>
      </c>
      <c r="C44" s="148">
        <v>71.590300208333261</v>
      </c>
      <c r="D44" s="475">
        <v>4.7100000000000003E-2</v>
      </c>
      <c r="E44" s="174">
        <v>11.3</v>
      </c>
      <c r="F44" s="149">
        <v>6660</v>
      </c>
      <c r="G44" s="468">
        <v>4.7100000000000003E-2</v>
      </c>
      <c r="H44" s="340">
        <v>6660</v>
      </c>
      <c r="I44" s="135">
        <v>9.1648327340103659</v>
      </c>
      <c r="J44" s="25"/>
    </row>
    <row r="45" spans="1:10" ht="14.25" x14ac:dyDescent="0.2">
      <c r="A45" s="10">
        <f t="shared" si="0"/>
        <v>42774</v>
      </c>
      <c r="B45" s="148">
        <v>36.039791666666609</v>
      </c>
      <c r="C45" s="148">
        <v>71.484926770833226</v>
      </c>
      <c r="D45" s="475">
        <v>3.8300000000000001E-2</v>
      </c>
      <c r="E45" s="174">
        <v>11.5</v>
      </c>
      <c r="F45" s="149">
        <v>6460</v>
      </c>
      <c r="G45" s="468">
        <v>3.8300000000000001E-2</v>
      </c>
      <c r="H45" s="340">
        <v>6460</v>
      </c>
      <c r="I45" s="135">
        <v>7.4415379858876758</v>
      </c>
      <c r="J45" s="25"/>
    </row>
    <row r="46" spans="1:10" ht="14.25" x14ac:dyDescent="0.2">
      <c r="A46" s="10">
        <f t="shared" si="0"/>
        <v>42775</v>
      </c>
      <c r="B46" s="148">
        <v>36.895104166666691</v>
      </c>
      <c r="C46" s="148">
        <v>73.181439114583384</v>
      </c>
      <c r="D46" s="475">
        <v>3.6400000000000002E-2</v>
      </c>
      <c r="E46" s="174">
        <v>11.3</v>
      </c>
      <c r="F46" s="149">
        <v>6340</v>
      </c>
      <c r="G46" s="468">
        <v>3.6400000000000002E-2</v>
      </c>
      <c r="H46" s="340">
        <v>6340</v>
      </c>
      <c r="I46" s="135">
        <v>7.2402203150891307</v>
      </c>
      <c r="J46" s="25"/>
    </row>
    <row r="47" spans="1:10" ht="14.25" x14ac:dyDescent="0.2">
      <c r="A47" s="10">
        <f t="shared" si="0"/>
        <v>42776</v>
      </c>
      <c r="B47" s="148">
        <v>39.124895833333362</v>
      </c>
      <c r="C47" s="148">
        <v>77.604230885416726</v>
      </c>
      <c r="D47" s="475">
        <v>3.4799999999999998E-2</v>
      </c>
      <c r="E47" s="174">
        <v>11.4</v>
      </c>
      <c r="F47" s="149">
        <v>6320</v>
      </c>
      <c r="G47" s="468">
        <v>3.4799999999999998E-2</v>
      </c>
      <c r="H47" s="340">
        <v>6320</v>
      </c>
      <c r="I47" s="135">
        <v>7.3403048242203797</v>
      </c>
      <c r="J47" s="25"/>
    </row>
    <row r="48" spans="1:10" ht="14.25" x14ac:dyDescent="0.2">
      <c r="A48" s="10">
        <f t="shared" si="0"/>
        <v>42777</v>
      </c>
      <c r="B48" s="148">
        <v>75.405104166666646</v>
      </c>
      <c r="C48" s="148">
        <v>149.56602411458329</v>
      </c>
      <c r="D48" s="475">
        <v>4.8599999999999997E-2</v>
      </c>
      <c r="E48" s="174">
        <v>11.1</v>
      </c>
      <c r="F48" s="149">
        <v>6340</v>
      </c>
      <c r="G48" s="468">
        <v>4.8599999999999997E-2</v>
      </c>
      <c r="H48" s="340">
        <v>6340</v>
      </c>
      <c r="I48" s="135">
        <v>19.756894042211055</v>
      </c>
      <c r="J48" s="25"/>
    </row>
    <row r="49" spans="1:10" ht="14.25" x14ac:dyDescent="0.2">
      <c r="A49" s="10">
        <f t="shared" si="0"/>
        <v>42778</v>
      </c>
      <c r="B49" s="148">
        <v>103.11885416666662</v>
      </c>
      <c r="C49" s="148">
        <v>204.53624723958325</v>
      </c>
      <c r="D49" s="475">
        <v>3.2500000000000001E-2</v>
      </c>
      <c r="E49" s="174">
        <v>9.52</v>
      </c>
      <c r="F49" s="149">
        <v>5310</v>
      </c>
      <c r="G49" s="468">
        <v>3.2500000000000001E-2</v>
      </c>
      <c r="H49" s="340">
        <v>5310</v>
      </c>
      <c r="I49" s="135">
        <v>18.067709399908587</v>
      </c>
      <c r="J49" s="25"/>
    </row>
    <row r="50" spans="1:10" ht="14.25" x14ac:dyDescent="0.2">
      <c r="A50" s="10">
        <f t="shared" si="0"/>
        <v>42779</v>
      </c>
      <c r="B50" s="148">
        <v>116.64687499999991</v>
      </c>
      <c r="C50" s="148">
        <v>231.36907656249983</v>
      </c>
      <c r="D50" s="475">
        <v>3.1800000000000002E-2</v>
      </c>
      <c r="E50" s="174">
        <v>7.87</v>
      </c>
      <c r="F50" s="149">
        <v>4420</v>
      </c>
      <c r="G50" s="468">
        <v>3.1800000000000002E-2</v>
      </c>
      <c r="H50" s="340">
        <v>4420</v>
      </c>
      <c r="I50" s="135">
        <v>19.997784573080612</v>
      </c>
      <c r="J50" s="25"/>
    </row>
    <row r="51" spans="1:10" ht="14.25" x14ac:dyDescent="0.2">
      <c r="A51" s="10">
        <f t="shared" si="0"/>
        <v>42780</v>
      </c>
      <c r="B51" s="148">
        <v>78.899374999999978</v>
      </c>
      <c r="C51" s="148">
        <v>156.49691031249995</v>
      </c>
      <c r="D51" s="475">
        <v>3.5999999999999997E-2</v>
      </c>
      <c r="E51" s="174">
        <v>9.92</v>
      </c>
      <c r="F51" s="149">
        <v>5540</v>
      </c>
      <c r="G51" s="468">
        <v>3.5999999999999997E-2</v>
      </c>
      <c r="H51" s="340">
        <v>5540</v>
      </c>
      <c r="I51" s="135">
        <v>15.312909680257494</v>
      </c>
      <c r="J51" s="25"/>
    </row>
    <row r="52" spans="1:10" ht="14.25" x14ac:dyDescent="0.2">
      <c r="A52" s="10">
        <f t="shared" si="0"/>
        <v>42781</v>
      </c>
      <c r="B52" s="148">
        <v>56.352604166666573</v>
      </c>
      <c r="C52" s="148">
        <v>111.77539036458315</v>
      </c>
      <c r="D52" s="475">
        <v>5.4699999999999999E-2</v>
      </c>
      <c r="E52" s="174">
        <v>9.2100000000000009</v>
      </c>
      <c r="F52" s="149">
        <v>5710</v>
      </c>
      <c r="G52" s="468">
        <v>5.4699999999999999E-2</v>
      </c>
      <c r="H52" s="340">
        <v>5710</v>
      </c>
      <c r="I52" s="135">
        <v>16.618161452298253</v>
      </c>
      <c r="J52" s="25"/>
    </row>
    <row r="53" spans="1:10" ht="14.25" x14ac:dyDescent="0.2">
      <c r="A53" s="10">
        <f t="shared" si="0"/>
        <v>42782</v>
      </c>
      <c r="B53" s="148">
        <v>63.431354166666601</v>
      </c>
      <c r="C53" s="148">
        <v>125.8160909895832</v>
      </c>
      <c r="D53" s="475">
        <v>5.8000000000000003E-2</v>
      </c>
      <c r="E53" s="174">
        <v>9.48</v>
      </c>
      <c r="F53" s="149">
        <v>6010</v>
      </c>
      <c r="G53" s="468">
        <v>5.8000000000000003E-2</v>
      </c>
      <c r="H53" s="340">
        <v>6010</v>
      </c>
      <c r="I53" s="135">
        <v>19.834151847961856</v>
      </c>
      <c r="J53" s="25"/>
    </row>
    <row r="54" spans="1:10" ht="14.25" x14ac:dyDescent="0.2">
      <c r="A54" s="10">
        <f t="shared" si="0"/>
        <v>42783</v>
      </c>
      <c r="B54" s="148">
        <v>56.255520833333321</v>
      </c>
      <c r="C54" s="148">
        <v>111.58282557291665</v>
      </c>
      <c r="D54" s="475">
        <v>5.6599999999999998E-2</v>
      </c>
      <c r="E54" s="174">
        <v>9.5299999999999994</v>
      </c>
      <c r="F54" s="149">
        <v>5940</v>
      </c>
      <c r="G54" s="468">
        <v>5.6599999999999998E-2</v>
      </c>
      <c r="H54" s="340">
        <v>5940</v>
      </c>
      <c r="I54" s="135">
        <v>17.165767986746808</v>
      </c>
      <c r="J54" s="25"/>
    </row>
    <row r="55" spans="1:10" ht="14.25" x14ac:dyDescent="0.2">
      <c r="A55" s="10">
        <f t="shared" si="0"/>
        <v>42784</v>
      </c>
      <c r="B55" s="148">
        <v>45.750833333333297</v>
      </c>
      <c r="C55" s="148">
        <v>90.746777916666602</v>
      </c>
      <c r="D55" s="475">
        <v>5.9400000000000001E-2</v>
      </c>
      <c r="E55" s="174">
        <v>9.61</v>
      </c>
      <c r="F55" s="149">
        <v>6030</v>
      </c>
      <c r="G55" s="468">
        <v>5.9400000000000001E-2</v>
      </c>
      <c r="H55" s="340">
        <v>6030</v>
      </c>
      <c r="I55" s="135">
        <v>14.650994697223489</v>
      </c>
      <c r="J55" s="25"/>
    </row>
    <row r="56" spans="1:10" ht="14.25" x14ac:dyDescent="0.2">
      <c r="A56" s="10">
        <f t="shared" si="0"/>
        <v>42785</v>
      </c>
      <c r="B56" s="148">
        <v>50.108750000000036</v>
      </c>
      <c r="C56" s="148">
        <v>99.390705625000081</v>
      </c>
      <c r="D56" s="475">
        <v>6.0199999999999997E-2</v>
      </c>
      <c r="E56" s="174">
        <v>9.68</v>
      </c>
      <c r="F56" s="149">
        <v>6010</v>
      </c>
      <c r="G56" s="468">
        <v>6.0199999999999997E-2</v>
      </c>
      <c r="H56" s="340">
        <v>6010</v>
      </c>
      <c r="I56" s="135">
        <v>16.262665060902762</v>
      </c>
      <c r="J56" s="25"/>
    </row>
    <row r="57" spans="1:10" ht="14.25" x14ac:dyDescent="0.2">
      <c r="A57" s="10">
        <f t="shared" si="0"/>
        <v>42786</v>
      </c>
      <c r="B57" s="148">
        <v>44.139687499999972</v>
      </c>
      <c r="C57" s="148">
        <v>87.551070156249949</v>
      </c>
      <c r="D57" s="475">
        <v>5.62E-2</v>
      </c>
      <c r="E57" s="174">
        <v>9.1999999999999993</v>
      </c>
      <c r="F57" s="149">
        <v>5740</v>
      </c>
      <c r="G57" s="468">
        <v>5.62E-2</v>
      </c>
      <c r="H57" s="340">
        <v>5740</v>
      </c>
      <c r="I57" s="135">
        <v>13.373566048079431</v>
      </c>
      <c r="J57" s="25"/>
    </row>
    <row r="58" spans="1:10" ht="14.25" x14ac:dyDescent="0.2">
      <c r="A58" s="10">
        <f t="shared" si="0"/>
        <v>42787</v>
      </c>
      <c r="B58" s="148">
        <v>49.778541666666676</v>
      </c>
      <c r="C58" s="148">
        <v>98.735737395833354</v>
      </c>
      <c r="D58" s="475">
        <v>5.8900000000000001E-2</v>
      </c>
      <c r="E58" s="174">
        <v>9.41</v>
      </c>
      <c r="F58" s="149">
        <v>5980</v>
      </c>
      <c r="G58" s="468">
        <v>5.8900000000000001E-2</v>
      </c>
      <c r="H58" s="340">
        <v>5980</v>
      </c>
      <c r="I58" s="135">
        <v>15.80662394684644</v>
      </c>
      <c r="J58" s="25"/>
    </row>
    <row r="59" spans="1:10" ht="14.25" x14ac:dyDescent="0.2">
      <c r="A59" s="10">
        <f t="shared" si="0"/>
        <v>42788</v>
      </c>
      <c r="B59" s="148">
        <v>56.931145833333346</v>
      </c>
      <c r="C59" s="148">
        <v>112.9229277604167</v>
      </c>
      <c r="D59" s="475">
        <v>5.11E-2</v>
      </c>
      <c r="E59" s="174">
        <v>8.69</v>
      </c>
      <c r="F59" s="149">
        <v>5460</v>
      </c>
      <c r="G59" s="468">
        <v>5.11E-2</v>
      </c>
      <c r="H59" s="340">
        <v>5460</v>
      </c>
      <c r="I59" s="135">
        <v>15.683842852058723</v>
      </c>
      <c r="J59" s="25"/>
    </row>
    <row r="60" spans="1:10" ht="14.25" x14ac:dyDescent="0.2">
      <c r="A60" s="10">
        <f t="shared" si="0"/>
        <v>42789</v>
      </c>
      <c r="B60" s="148">
        <v>42.513437499999974</v>
      </c>
      <c r="C60" s="148">
        <v>84.325403281249947</v>
      </c>
      <c r="D60" s="475">
        <v>4.3999999999999997E-2</v>
      </c>
      <c r="E60" s="174">
        <v>8.4</v>
      </c>
      <c r="F60" s="149">
        <v>5120</v>
      </c>
      <c r="G60" s="468">
        <v>4.3999999999999997E-2</v>
      </c>
      <c r="H60" s="340">
        <v>5120</v>
      </c>
      <c r="I60" s="135">
        <v>10.084643629211243</v>
      </c>
      <c r="J60" s="25"/>
    </row>
    <row r="61" spans="1:10" ht="14.25" x14ac:dyDescent="0.2">
      <c r="A61" s="10">
        <f t="shared" si="0"/>
        <v>42790</v>
      </c>
      <c r="B61" s="148">
        <v>38.617604166666744</v>
      </c>
      <c r="C61" s="148">
        <v>76.598017864583483</v>
      </c>
      <c r="D61" s="475">
        <v>4.82E-2</v>
      </c>
      <c r="E61" s="174">
        <v>8.8800000000000008</v>
      </c>
      <c r="F61" s="149">
        <v>5490</v>
      </c>
      <c r="G61" s="468">
        <v>4.82E-2</v>
      </c>
      <c r="H61" s="340">
        <v>5490</v>
      </c>
      <c r="I61" s="135">
        <v>10.034922485196207</v>
      </c>
      <c r="J61" s="25"/>
    </row>
    <row r="62" spans="1:10" ht="14.25" x14ac:dyDescent="0.2">
      <c r="A62" s="10">
        <f t="shared" si="0"/>
        <v>42791</v>
      </c>
      <c r="B62" s="148">
        <v>37.693333333333364</v>
      </c>
      <c r="C62" s="148">
        <v>74.764726666666732</v>
      </c>
      <c r="D62" s="475">
        <v>5.57E-2</v>
      </c>
      <c r="E62" s="174">
        <v>9.5299999999999994</v>
      </c>
      <c r="F62" s="149">
        <v>6000</v>
      </c>
      <c r="G62" s="468">
        <v>5.57E-2</v>
      </c>
      <c r="H62" s="340">
        <v>6000</v>
      </c>
      <c r="I62" s="135">
        <v>11.318826358356011</v>
      </c>
      <c r="J62" s="25"/>
    </row>
    <row r="63" spans="1:10" ht="14.25" x14ac:dyDescent="0.2">
      <c r="A63" s="10">
        <f t="shared" si="0"/>
        <v>42792</v>
      </c>
      <c r="B63" s="148">
        <v>37.360833333333382</v>
      </c>
      <c r="C63" s="148">
        <v>74.105212916666758</v>
      </c>
      <c r="D63" s="475">
        <v>5.91E-2</v>
      </c>
      <c r="E63" s="174">
        <v>9.8699999999999992</v>
      </c>
      <c r="F63" s="149">
        <v>6230</v>
      </c>
      <c r="G63" s="468">
        <v>5.91E-2</v>
      </c>
      <c r="H63" s="340">
        <v>6230</v>
      </c>
      <c r="I63" s="135">
        <v>11.903801950613264</v>
      </c>
      <c r="J63" s="25"/>
    </row>
    <row r="64" spans="1:10" ht="14.25" x14ac:dyDescent="0.2">
      <c r="A64" s="10">
        <f t="shared" si="0"/>
        <v>42793</v>
      </c>
      <c r="B64" s="148">
        <v>50.639895833333249</v>
      </c>
      <c r="C64" s="148">
        <v>100.4442333854165</v>
      </c>
      <c r="D64" s="475">
        <v>5.9400000000000001E-2</v>
      </c>
      <c r="E64" s="174">
        <v>9.58</v>
      </c>
      <c r="F64" s="149">
        <v>6110</v>
      </c>
      <c r="G64" s="468">
        <v>5.9400000000000001E-2</v>
      </c>
      <c r="H64" s="340">
        <v>6110</v>
      </c>
      <c r="I64" s="135">
        <v>16.216641124688785</v>
      </c>
      <c r="J64" s="25"/>
    </row>
    <row r="65" spans="1:10" ht="14.25" x14ac:dyDescent="0.2">
      <c r="A65" s="10">
        <f t="shared" si="0"/>
        <v>42794</v>
      </c>
      <c r="B65" s="148">
        <v>56.673645833333218</v>
      </c>
      <c r="C65" s="148">
        <v>112.41217651041644</v>
      </c>
      <c r="D65" s="475">
        <v>5.3600000000000002E-2</v>
      </c>
      <c r="E65" s="174">
        <v>8.9499999999999993</v>
      </c>
      <c r="F65" s="149">
        <v>5650</v>
      </c>
      <c r="G65" s="468">
        <v>5.3600000000000002E-2</v>
      </c>
      <c r="H65" s="340">
        <v>5650</v>
      </c>
      <c r="I65" s="135">
        <v>16.376745452484716</v>
      </c>
      <c r="J65" s="25"/>
    </row>
    <row r="66" spans="1:10" ht="14.25" x14ac:dyDescent="0.2">
      <c r="A66" s="10">
        <f>+A65+1</f>
        <v>42795</v>
      </c>
      <c r="B66" s="148">
        <v>52.11770833333339</v>
      </c>
      <c r="C66" s="148">
        <v>103.37547447916678</v>
      </c>
      <c r="D66" s="475">
        <v>6.0999999999999999E-2</v>
      </c>
      <c r="E66" s="174">
        <v>10</v>
      </c>
      <c r="F66" s="149">
        <v>6240</v>
      </c>
      <c r="G66" s="468">
        <v>6.0999999999999999E-2</v>
      </c>
      <c r="H66" s="340">
        <v>6240</v>
      </c>
      <c r="I66" s="135">
        <v>17.139446917696894</v>
      </c>
      <c r="J66" s="25"/>
    </row>
    <row r="67" spans="1:10" ht="14.25" x14ac:dyDescent="0.2">
      <c r="A67" s="10">
        <f t="shared" si="0"/>
        <v>42796</v>
      </c>
      <c r="B67" s="148">
        <v>52.410312500000053</v>
      </c>
      <c r="C67" s="148">
        <v>103.9558548437501</v>
      </c>
      <c r="D67" s="475">
        <v>6.2799999999999995E-2</v>
      </c>
      <c r="E67" s="174">
        <v>10.1</v>
      </c>
      <c r="F67" s="149">
        <v>6260</v>
      </c>
      <c r="G67" s="468">
        <v>6.2799999999999995E-2</v>
      </c>
      <c r="H67" s="340">
        <v>6260</v>
      </c>
      <c r="I67" s="135">
        <v>17.744266445621641</v>
      </c>
      <c r="J67" s="25"/>
    </row>
    <row r="68" spans="1:10" ht="14.25" x14ac:dyDescent="0.2">
      <c r="A68" s="10">
        <f t="shared" si="0"/>
        <v>42797</v>
      </c>
      <c r="B68" s="148">
        <v>55.732083333333378</v>
      </c>
      <c r="C68" s="148">
        <v>110.54458729166676</v>
      </c>
      <c r="D68" s="475">
        <v>7.3800000000000004E-2</v>
      </c>
      <c r="E68" s="174">
        <v>9.85</v>
      </c>
      <c r="F68" s="149">
        <v>6130</v>
      </c>
      <c r="G68" s="468">
        <v>7.3800000000000004E-2</v>
      </c>
      <c r="H68" s="340">
        <v>6130</v>
      </c>
      <c r="I68" s="135">
        <v>22.173961893495768</v>
      </c>
      <c r="J68" s="25"/>
    </row>
    <row r="69" spans="1:10" ht="14.25" x14ac:dyDescent="0.2">
      <c r="A69" s="10">
        <f t="shared" si="0"/>
        <v>42798</v>
      </c>
      <c r="B69" s="148">
        <v>56.687187500000086</v>
      </c>
      <c r="C69" s="148">
        <v>112.43903640625017</v>
      </c>
      <c r="D69" s="475">
        <v>6.4199999999999993E-2</v>
      </c>
      <c r="E69" s="174">
        <v>9.33</v>
      </c>
      <c r="F69" s="149">
        <v>5830</v>
      </c>
      <c r="G69" s="468">
        <v>6.4199999999999993E-2</v>
      </c>
      <c r="H69" s="340">
        <v>5830</v>
      </c>
      <c r="I69" s="135">
        <v>19.620117121130466</v>
      </c>
      <c r="J69" s="25"/>
    </row>
    <row r="70" spans="1:10" ht="14.25" x14ac:dyDescent="0.2">
      <c r="A70" s="10">
        <f t="shared" si="0"/>
        <v>42799</v>
      </c>
      <c r="B70" s="148">
        <v>53.403541666666598</v>
      </c>
      <c r="C70" s="148">
        <v>105.92592489583321</v>
      </c>
      <c r="D70" s="475">
        <v>6.4799999999999996E-2</v>
      </c>
      <c r="E70" s="174">
        <v>8.66</v>
      </c>
      <c r="F70" s="149">
        <v>5540</v>
      </c>
      <c r="G70" s="468">
        <v>6.4799999999999996E-2</v>
      </c>
      <c r="H70" s="340">
        <v>5540</v>
      </c>
      <c r="I70" s="135">
        <v>18.656351818573476</v>
      </c>
      <c r="J70" s="25"/>
    </row>
    <row r="71" spans="1:10" ht="14.25" x14ac:dyDescent="0.2">
      <c r="A71" s="10">
        <f t="shared" si="0"/>
        <v>42800</v>
      </c>
      <c r="B71" s="148">
        <v>53.325624999999924</v>
      </c>
      <c r="C71" s="148">
        <v>105.77137718749985</v>
      </c>
      <c r="D71" s="475">
        <v>5.1299999999999998E-2</v>
      </c>
      <c r="E71" s="174">
        <v>8.64</v>
      </c>
      <c r="F71" s="149">
        <v>5420</v>
      </c>
      <c r="G71" s="468">
        <v>5.1299999999999998E-2</v>
      </c>
      <c r="H71" s="340">
        <v>5420</v>
      </c>
      <c r="I71" s="135">
        <v>14.748062743935542</v>
      </c>
      <c r="J71" s="25"/>
    </row>
    <row r="72" spans="1:10" ht="14.25" x14ac:dyDescent="0.2">
      <c r="A72" s="10">
        <f t="shared" si="0"/>
        <v>42801</v>
      </c>
      <c r="B72" s="148">
        <v>39.016041666666659</v>
      </c>
      <c r="C72" s="148">
        <v>77.388318645833323</v>
      </c>
      <c r="D72" s="475">
        <v>5.4899999999999997E-2</v>
      </c>
      <c r="E72" s="174">
        <v>9.75</v>
      </c>
      <c r="F72" s="149">
        <v>5980</v>
      </c>
      <c r="G72" s="468">
        <v>5.4899999999999997E-2</v>
      </c>
      <c r="H72" s="340">
        <v>5980</v>
      </c>
      <c r="I72" s="135">
        <v>11.547745609357685</v>
      </c>
      <c r="J72" s="25"/>
    </row>
    <row r="73" spans="1:10" ht="14.25" x14ac:dyDescent="0.2">
      <c r="A73" s="10">
        <f t="shared" ref="A73:A136" si="1">+A72+1</f>
        <v>42802</v>
      </c>
      <c r="B73" s="148">
        <v>23.562916666666684</v>
      </c>
      <c r="C73" s="148">
        <v>46.73704520833337</v>
      </c>
      <c r="D73" s="475">
        <v>5.3600000000000002E-2</v>
      </c>
      <c r="E73" s="174">
        <v>8.86</v>
      </c>
      <c r="F73" s="149">
        <v>5500</v>
      </c>
      <c r="G73" s="468">
        <v>5.3600000000000002E-2</v>
      </c>
      <c r="H73" s="340">
        <v>5500</v>
      </c>
      <c r="I73" s="135">
        <v>6.8088770837670056</v>
      </c>
      <c r="J73" s="25"/>
    </row>
    <row r="74" spans="1:10" ht="14.25" x14ac:dyDescent="0.2">
      <c r="A74" s="10">
        <f t="shared" si="1"/>
        <v>42803</v>
      </c>
      <c r="B74" s="148">
        <v>13.954895833333319</v>
      </c>
      <c r="C74" s="148">
        <v>27.679535885416641</v>
      </c>
      <c r="D74" s="475">
        <v>6.8599999999999994E-2</v>
      </c>
      <c r="E74" s="174">
        <v>8.5500000000000007</v>
      </c>
      <c r="F74" s="149">
        <v>5440</v>
      </c>
      <c r="G74" s="468">
        <v>6.8599999999999994E-2</v>
      </c>
      <c r="H74" s="340">
        <v>5440</v>
      </c>
      <c r="I74" s="135">
        <v>5.1609823276081821</v>
      </c>
      <c r="J74" s="25"/>
    </row>
    <row r="75" spans="1:10" ht="14.25" x14ac:dyDescent="0.2">
      <c r="A75" s="10">
        <f t="shared" si="1"/>
        <v>42804</v>
      </c>
      <c r="B75" s="148">
        <v>13.362187500000012</v>
      </c>
      <c r="C75" s="148">
        <v>26.503898906250022</v>
      </c>
      <c r="D75" s="475">
        <v>6.8000000000000005E-2</v>
      </c>
      <c r="E75" s="174">
        <v>8.48</v>
      </c>
      <c r="F75" s="149">
        <v>5450</v>
      </c>
      <c r="G75" s="468">
        <v>6.8000000000000005E-2</v>
      </c>
      <c r="H75" s="340">
        <v>5450</v>
      </c>
      <c r="I75" s="135">
        <v>4.8985566114487549</v>
      </c>
      <c r="J75" s="25"/>
    </row>
    <row r="76" spans="1:10" ht="14.25" x14ac:dyDescent="0.2">
      <c r="A76" s="10">
        <f t="shared" si="1"/>
        <v>42805</v>
      </c>
      <c r="B76" s="148">
        <v>16.288541666666664</v>
      </c>
      <c r="C76" s="148">
        <v>32.308322395833329</v>
      </c>
      <c r="D76" s="475">
        <v>6.1699999999999998E-2</v>
      </c>
      <c r="E76" s="174">
        <v>8.26</v>
      </c>
      <c r="F76" s="149">
        <v>5310</v>
      </c>
      <c r="G76" s="468">
        <v>6.1699999999999998E-2</v>
      </c>
      <c r="H76" s="340">
        <v>5310</v>
      </c>
      <c r="I76" s="135">
        <v>5.4181250507746865</v>
      </c>
      <c r="J76" s="25"/>
    </row>
    <row r="77" spans="1:10" ht="14.25" x14ac:dyDescent="0.2">
      <c r="A77" s="10">
        <f t="shared" si="1"/>
        <v>42806</v>
      </c>
      <c r="B77" s="148">
        <v>17.811666666666635</v>
      </c>
      <c r="C77" s="148">
        <v>35.329440833333273</v>
      </c>
      <c r="D77" s="475">
        <v>5.79E-2</v>
      </c>
      <c r="E77" s="174">
        <v>7.79</v>
      </c>
      <c r="F77" s="149">
        <v>5050</v>
      </c>
      <c r="G77" s="468">
        <v>5.79E-2</v>
      </c>
      <c r="H77" s="340">
        <v>5050</v>
      </c>
      <c r="I77" s="135">
        <v>5.5598718287114899</v>
      </c>
      <c r="J77" s="25"/>
    </row>
    <row r="78" spans="1:10" ht="14.25" x14ac:dyDescent="0.2">
      <c r="A78" s="10">
        <f t="shared" si="1"/>
        <v>42807</v>
      </c>
      <c r="B78" s="148">
        <v>15.97052083333333</v>
      </c>
      <c r="C78" s="148">
        <v>31.677528072916662</v>
      </c>
      <c r="D78" s="475">
        <v>5.2400000000000002E-2</v>
      </c>
      <c r="E78" s="174">
        <v>7.18</v>
      </c>
      <c r="F78" s="149">
        <v>4760</v>
      </c>
      <c r="G78" s="468">
        <v>5.2400000000000002E-2</v>
      </c>
      <c r="H78" s="340">
        <v>4760</v>
      </c>
      <c r="I78" s="135">
        <v>4.5116149162346249</v>
      </c>
      <c r="J78" s="25"/>
    </row>
    <row r="79" spans="1:10" ht="14.25" x14ac:dyDescent="0.2">
      <c r="A79" s="10">
        <f t="shared" si="1"/>
        <v>42808</v>
      </c>
      <c r="B79" s="148">
        <v>11.577130649999994</v>
      </c>
      <c r="C79" s="148">
        <v>22.963238644274988</v>
      </c>
      <c r="D79" s="475">
        <v>5.16E-2</v>
      </c>
      <c r="E79" s="174">
        <v>7.46</v>
      </c>
      <c r="F79" s="149">
        <v>4950</v>
      </c>
      <c r="G79" s="468">
        <v>5.16E-2</v>
      </c>
      <c r="H79" s="340">
        <v>4950</v>
      </c>
      <c r="I79" s="135">
        <v>3.220566663973194</v>
      </c>
      <c r="J79" s="25"/>
    </row>
    <row r="80" spans="1:10" ht="14.25" x14ac:dyDescent="0.2">
      <c r="A80" s="10">
        <f t="shared" si="1"/>
        <v>42809</v>
      </c>
      <c r="B80" s="148">
        <v>12.727197812499993</v>
      </c>
      <c r="C80" s="148">
        <v>25.244396861093737</v>
      </c>
      <c r="D80" s="475">
        <v>1.46E-2</v>
      </c>
      <c r="E80" s="174">
        <v>4.37</v>
      </c>
      <c r="F80" s="149">
        <v>3180</v>
      </c>
      <c r="G80" s="468">
        <v>1.46E-2</v>
      </c>
      <c r="H80" s="340">
        <v>3180</v>
      </c>
      <c r="I80" s="135">
        <v>1.0017683517594105</v>
      </c>
      <c r="J80" s="25"/>
    </row>
    <row r="81" spans="1:10" ht="14.25" x14ac:dyDescent="0.2">
      <c r="A81" s="10">
        <f t="shared" si="1"/>
        <v>42810</v>
      </c>
      <c r="B81" s="148">
        <v>15.898541666666631</v>
      </c>
      <c r="C81" s="148">
        <v>31.534757395833264</v>
      </c>
      <c r="D81" s="475">
        <v>2.06E-2</v>
      </c>
      <c r="E81" s="174">
        <v>5.0199999999999996</v>
      </c>
      <c r="F81" s="149">
        <v>3560</v>
      </c>
      <c r="G81" s="468">
        <v>2.06E-2</v>
      </c>
      <c r="H81" s="340">
        <v>3560</v>
      </c>
      <c r="I81" s="135">
        <v>1.7656562943986212</v>
      </c>
      <c r="J81" s="25"/>
    </row>
    <row r="82" spans="1:10" ht="14.25" x14ac:dyDescent="0.2">
      <c r="A82" s="10">
        <f t="shared" si="1"/>
        <v>42811</v>
      </c>
      <c r="B82" s="148">
        <v>14.208854166666661</v>
      </c>
      <c r="C82" s="148">
        <v>28.183262239583325</v>
      </c>
      <c r="D82" s="475">
        <v>2.5899999999999999E-2</v>
      </c>
      <c r="E82" s="174">
        <v>7.18</v>
      </c>
      <c r="F82" s="149">
        <v>4660</v>
      </c>
      <c r="G82" s="468">
        <v>2.5899999999999999E-2</v>
      </c>
      <c r="H82" s="340">
        <v>4660</v>
      </c>
      <c r="I82" s="135">
        <v>1.9839945652701556</v>
      </c>
      <c r="J82" s="25"/>
    </row>
    <row r="83" spans="1:10" ht="14.25" x14ac:dyDescent="0.2">
      <c r="A83" s="10">
        <f t="shared" si="1"/>
        <v>42812</v>
      </c>
      <c r="B83" s="148">
        <v>13.563020833333326</v>
      </c>
      <c r="C83" s="148">
        <v>26.902251822916654</v>
      </c>
      <c r="D83" s="475">
        <v>2.18E-2</v>
      </c>
      <c r="E83" s="174">
        <v>8.9600000000000009</v>
      </c>
      <c r="F83" s="149">
        <v>5560</v>
      </c>
      <c r="G83" s="468">
        <v>2.18E-2</v>
      </c>
      <c r="H83" s="340">
        <v>5560</v>
      </c>
      <c r="I83" s="135">
        <v>1.5940229859121866</v>
      </c>
      <c r="J83" s="25"/>
    </row>
    <row r="84" spans="1:10" ht="14.25" x14ac:dyDescent="0.2">
      <c r="A84" s="10">
        <f t="shared" si="1"/>
        <v>42813</v>
      </c>
      <c r="B84" s="148">
        <v>11.026266666666693</v>
      </c>
      <c r="C84" s="148">
        <v>21.870599933333388</v>
      </c>
      <c r="D84" s="475">
        <v>1.7299999999999999E-2</v>
      </c>
      <c r="E84" s="174">
        <v>8.35</v>
      </c>
      <c r="F84" s="149">
        <v>5240</v>
      </c>
      <c r="G84" s="468">
        <v>1.7299999999999999E-2</v>
      </c>
      <c r="H84" s="340">
        <v>5240</v>
      </c>
      <c r="I84" s="135">
        <v>1.0283862277052425</v>
      </c>
      <c r="J84" s="25"/>
    </row>
    <row r="85" spans="1:10" ht="14.25" x14ac:dyDescent="0.2">
      <c r="A85" s="10">
        <f t="shared" si="1"/>
        <v>42814</v>
      </c>
      <c r="B85" s="148">
        <v>9.1779202625000256</v>
      </c>
      <c r="C85" s="148">
        <v>18.204404840668801</v>
      </c>
      <c r="D85" s="475">
        <v>1.14E-2</v>
      </c>
      <c r="E85" s="174">
        <v>6.14</v>
      </c>
      <c r="F85" s="149">
        <v>4070</v>
      </c>
      <c r="G85" s="468">
        <v>1.14E-2</v>
      </c>
      <c r="H85" s="340">
        <v>4070</v>
      </c>
      <c r="I85" s="135">
        <v>0.56406712486909094</v>
      </c>
      <c r="J85" s="25"/>
    </row>
    <row r="86" spans="1:10" ht="14.25" x14ac:dyDescent="0.2">
      <c r="A86" s="10">
        <f t="shared" si="1"/>
        <v>42815</v>
      </c>
      <c r="B86" s="148">
        <v>10.711608016666689</v>
      </c>
      <c r="C86" s="148">
        <v>21.24647450105838</v>
      </c>
      <c r="D86" s="475">
        <v>1.43E-2</v>
      </c>
      <c r="E86" s="174">
        <v>4.76</v>
      </c>
      <c r="F86" s="149">
        <v>3350</v>
      </c>
      <c r="G86" s="468">
        <v>1.43E-2</v>
      </c>
      <c r="H86" s="340">
        <v>3350</v>
      </c>
      <c r="I86" s="135">
        <v>0.82579522302243646</v>
      </c>
      <c r="J86" s="25"/>
    </row>
    <row r="87" spans="1:10" ht="14.25" x14ac:dyDescent="0.2">
      <c r="A87" s="10">
        <f t="shared" si="1"/>
        <v>42816</v>
      </c>
      <c r="B87" s="148">
        <v>22.104181162500002</v>
      </c>
      <c r="C87" s="148">
        <v>43.843643335818754</v>
      </c>
      <c r="D87" s="475">
        <v>1.43E-2</v>
      </c>
      <c r="E87" s="174">
        <v>7.6</v>
      </c>
      <c r="F87" s="149">
        <v>4920</v>
      </c>
      <c r="G87" s="468">
        <v>1.43E-2</v>
      </c>
      <c r="H87" s="340">
        <v>4920</v>
      </c>
      <c r="I87" s="135">
        <v>1.7040884229906019</v>
      </c>
      <c r="J87" s="25"/>
    </row>
    <row r="88" spans="1:10" ht="14.25" x14ac:dyDescent="0.2">
      <c r="A88" s="10">
        <f t="shared" si="1"/>
        <v>42817</v>
      </c>
      <c r="B88" s="148">
        <v>52.24260416666673</v>
      </c>
      <c r="C88" s="148">
        <v>103.62320536458346</v>
      </c>
      <c r="D88" s="475">
        <v>1.84E-2</v>
      </c>
      <c r="E88" s="174">
        <v>6.13</v>
      </c>
      <c r="F88" s="149">
        <v>4430</v>
      </c>
      <c r="G88" s="468">
        <v>1.84E-2</v>
      </c>
      <c r="H88" s="340">
        <v>4430</v>
      </c>
      <c r="I88" s="135">
        <v>5.1823208481292555</v>
      </c>
      <c r="J88" s="25"/>
    </row>
    <row r="89" spans="1:10" ht="14.25" x14ac:dyDescent="0.2">
      <c r="A89" s="10">
        <f t="shared" si="1"/>
        <v>42818</v>
      </c>
      <c r="B89" s="148">
        <v>50.220937500000076</v>
      </c>
      <c r="C89" s="148">
        <v>99.613229531250155</v>
      </c>
      <c r="D89" s="475">
        <v>1.8599999999999998E-2</v>
      </c>
      <c r="E89" s="174">
        <v>10</v>
      </c>
      <c r="F89" s="149">
        <v>6460</v>
      </c>
      <c r="G89" s="468">
        <v>1.8599999999999998E-2</v>
      </c>
      <c r="H89" s="340">
        <v>6460</v>
      </c>
      <c r="I89" s="135">
        <v>5.035926896306445</v>
      </c>
      <c r="J89" s="25"/>
    </row>
    <row r="90" spans="1:10" ht="14.25" x14ac:dyDescent="0.2">
      <c r="A90" s="10">
        <f t="shared" si="1"/>
        <v>42819</v>
      </c>
      <c r="B90" s="148">
        <v>40.487812500000068</v>
      </c>
      <c r="C90" s="148">
        <v>80.307576093750143</v>
      </c>
      <c r="D90" s="475">
        <v>3.4500000000000003E-2</v>
      </c>
      <c r="E90" s="174">
        <v>10.3</v>
      </c>
      <c r="F90" s="149">
        <v>6800</v>
      </c>
      <c r="G90" s="468">
        <v>3.4500000000000003E-2</v>
      </c>
      <c r="H90" s="340">
        <v>6800</v>
      </c>
      <c r="I90" s="135">
        <v>7.5305217178870452</v>
      </c>
      <c r="J90" s="25"/>
    </row>
    <row r="91" spans="1:10" ht="14.25" x14ac:dyDescent="0.2">
      <c r="A91" s="10">
        <f t="shared" si="1"/>
        <v>42820</v>
      </c>
      <c r="B91" s="148">
        <v>42.22760416666663</v>
      </c>
      <c r="C91" s="148">
        <v>83.758452864583262</v>
      </c>
      <c r="D91" s="475">
        <v>3.6999999999999998E-2</v>
      </c>
      <c r="E91" s="174">
        <v>10.1</v>
      </c>
      <c r="F91" s="149">
        <v>6560</v>
      </c>
      <c r="G91" s="468">
        <v>3.6999999999999998E-2</v>
      </c>
      <c r="H91" s="340">
        <v>6560</v>
      </c>
      <c r="I91" s="135">
        <v>8.423252570779681</v>
      </c>
      <c r="J91" s="25"/>
    </row>
    <row r="92" spans="1:10" ht="14.25" x14ac:dyDescent="0.2">
      <c r="A92" s="10">
        <f t="shared" si="1"/>
        <v>42821</v>
      </c>
      <c r="B92" s="148">
        <v>42.088020833333339</v>
      </c>
      <c r="C92" s="148">
        <v>83.481589322916676</v>
      </c>
      <c r="D92" s="475">
        <v>3.1E-2</v>
      </c>
      <c r="E92" s="174">
        <v>9.48</v>
      </c>
      <c r="F92" s="149">
        <v>6470</v>
      </c>
      <c r="G92" s="468">
        <v>3.1E-2</v>
      </c>
      <c r="H92" s="340">
        <v>6470</v>
      </c>
      <c r="I92" s="135">
        <v>7.0339917531703131</v>
      </c>
      <c r="J92" s="25"/>
    </row>
    <row r="93" spans="1:10" ht="14.25" x14ac:dyDescent="0.2">
      <c r="A93" s="10">
        <f t="shared" si="1"/>
        <v>42822</v>
      </c>
      <c r="B93" s="148">
        <v>39.270208333333358</v>
      </c>
      <c r="C93" s="148">
        <v>77.892458229166721</v>
      </c>
      <c r="D93" s="475">
        <v>2.5100000000000001E-2</v>
      </c>
      <c r="E93" s="174">
        <v>8.52</v>
      </c>
      <c r="F93" s="149">
        <v>5870</v>
      </c>
      <c r="G93" s="468">
        <v>2.5100000000000001E-2</v>
      </c>
      <c r="H93" s="340">
        <v>5870</v>
      </c>
      <c r="I93" s="135">
        <v>5.3139637068185666</v>
      </c>
      <c r="J93" s="25"/>
    </row>
    <row r="94" spans="1:10" ht="14.25" x14ac:dyDescent="0.2">
      <c r="A94" s="10">
        <f t="shared" si="1"/>
        <v>42823</v>
      </c>
      <c r="B94" s="148">
        <v>31.174374999999987</v>
      </c>
      <c r="C94" s="148">
        <v>61.834372812499979</v>
      </c>
      <c r="D94" s="475">
        <v>3.5000000000000003E-2</v>
      </c>
      <c r="E94" s="174">
        <v>11.1</v>
      </c>
      <c r="F94" s="149">
        <v>6430</v>
      </c>
      <c r="G94" s="468">
        <v>3.5000000000000003E-2</v>
      </c>
      <c r="H94" s="340">
        <v>6430</v>
      </c>
      <c r="I94" s="135">
        <v>5.8823038856531236</v>
      </c>
      <c r="J94" s="25"/>
    </row>
    <row r="95" spans="1:10" ht="14.25" x14ac:dyDescent="0.2">
      <c r="A95" s="10">
        <f t="shared" si="1"/>
        <v>42824</v>
      </c>
      <c r="B95" s="148">
        <v>13.776894187500018</v>
      </c>
      <c r="C95" s="148">
        <v>27.326469620906284</v>
      </c>
      <c r="D95" s="475">
        <v>3.3700000000000001E-2</v>
      </c>
      <c r="E95" s="174">
        <v>10.8</v>
      </c>
      <c r="F95" s="149">
        <v>6410</v>
      </c>
      <c r="G95" s="468">
        <v>3.3700000000000001E-2</v>
      </c>
      <c r="H95" s="340">
        <v>6410</v>
      </c>
      <c r="I95" s="135">
        <v>2.5030117072783047</v>
      </c>
      <c r="J95" s="25"/>
    </row>
    <row r="96" spans="1:10" ht="14.25" x14ac:dyDescent="0.2">
      <c r="A96" s="10">
        <f t="shared" si="1"/>
        <v>42825</v>
      </c>
      <c r="B96" s="148">
        <v>10.931055700000014</v>
      </c>
      <c r="C96" s="148">
        <v>21.681748980950029</v>
      </c>
      <c r="D96" s="475">
        <v>3.2599999999999997E-2</v>
      </c>
      <c r="E96" s="174">
        <v>11.2</v>
      </c>
      <c r="F96" s="149">
        <v>6430</v>
      </c>
      <c r="G96" s="468">
        <v>3.2599999999999997E-2</v>
      </c>
      <c r="H96" s="340">
        <v>6430</v>
      </c>
      <c r="I96" s="135">
        <v>1.9211503956052429</v>
      </c>
      <c r="J96" s="25"/>
    </row>
    <row r="97" spans="1:10" ht="14.25" x14ac:dyDescent="0.2">
      <c r="A97" s="10">
        <f>+A96+1</f>
        <v>42826</v>
      </c>
      <c r="B97" s="148">
        <v>9.8414237458333531</v>
      </c>
      <c r="C97" s="148">
        <v>19.520463999860457</v>
      </c>
      <c r="D97" s="475">
        <v>3.3599999999999998E-2</v>
      </c>
      <c r="E97" s="174">
        <v>10.7</v>
      </c>
      <c r="F97" s="149">
        <v>6310</v>
      </c>
      <c r="G97" s="468">
        <v>3.3599999999999998E-2</v>
      </c>
      <c r="H97" s="340">
        <v>6310</v>
      </c>
      <c r="I97" s="135">
        <v>1.7827024706944561</v>
      </c>
      <c r="J97" s="25"/>
    </row>
    <row r="98" spans="1:10" ht="14.25" x14ac:dyDescent="0.2">
      <c r="A98" s="10">
        <f t="shared" si="1"/>
        <v>42827</v>
      </c>
      <c r="B98" s="148">
        <v>8.1338784291666659</v>
      </c>
      <c r="C98" s="148">
        <v>16.133547864252083</v>
      </c>
      <c r="D98" s="475">
        <v>3.3700000000000001E-2</v>
      </c>
      <c r="E98" s="174">
        <v>10.6</v>
      </c>
      <c r="F98" s="149">
        <v>6310</v>
      </c>
      <c r="G98" s="468">
        <v>3.3700000000000001E-2</v>
      </c>
      <c r="H98" s="340">
        <v>6310</v>
      </c>
      <c r="I98" s="135">
        <v>1.4777781303027524</v>
      </c>
      <c r="J98" s="25"/>
    </row>
    <row r="99" spans="1:10" ht="14.25" x14ac:dyDescent="0.2">
      <c r="A99" s="10">
        <f t="shared" si="1"/>
        <v>42828</v>
      </c>
      <c r="B99" s="148">
        <v>6.4868960125000124</v>
      </c>
      <c r="C99" s="148">
        <v>12.866758240793775</v>
      </c>
      <c r="D99" s="475">
        <v>3.3099999999999997E-2</v>
      </c>
      <c r="E99" s="174">
        <v>10.5</v>
      </c>
      <c r="F99" s="149">
        <v>6330</v>
      </c>
      <c r="G99" s="468">
        <v>3.3099999999999997E-2</v>
      </c>
      <c r="H99" s="340">
        <v>6330</v>
      </c>
      <c r="I99" s="135">
        <v>1.1575681985396045</v>
      </c>
      <c r="J99" s="25"/>
    </row>
    <row r="100" spans="1:10" ht="14.25" x14ac:dyDescent="0.2">
      <c r="A100" s="10">
        <f t="shared" si="1"/>
        <v>42829</v>
      </c>
      <c r="B100" s="148">
        <v>6.3213909833333659</v>
      </c>
      <c r="C100" s="148">
        <v>12.538479015441732</v>
      </c>
      <c r="D100" s="475">
        <v>3.3300000000000003E-2</v>
      </c>
      <c r="E100" s="174">
        <v>10.9</v>
      </c>
      <c r="F100" s="149">
        <v>6400</v>
      </c>
      <c r="G100" s="468">
        <v>3.3300000000000003E-2</v>
      </c>
      <c r="H100" s="340">
        <v>6400</v>
      </c>
      <c r="I100" s="135">
        <v>1.134850212600222</v>
      </c>
      <c r="J100" s="25"/>
    </row>
    <row r="101" spans="1:10" ht="14.25" x14ac:dyDescent="0.2">
      <c r="A101" s="10">
        <f t="shared" si="1"/>
        <v>42830</v>
      </c>
      <c r="B101" s="148">
        <v>6.1934855125000281</v>
      </c>
      <c r="C101" s="148">
        <v>12.284778514043806</v>
      </c>
      <c r="D101" s="475">
        <v>2.8400000000000002E-2</v>
      </c>
      <c r="E101" s="174">
        <v>9.7799999999999994</v>
      </c>
      <c r="F101" s="149">
        <v>5970</v>
      </c>
      <c r="G101" s="468">
        <v>2.8400000000000002E-2</v>
      </c>
      <c r="H101" s="340">
        <v>5970</v>
      </c>
      <c r="I101" s="135">
        <v>0.94827679523325825</v>
      </c>
      <c r="J101" s="25"/>
    </row>
    <row r="102" spans="1:10" ht="14.25" x14ac:dyDescent="0.2">
      <c r="A102" s="10">
        <f t="shared" si="1"/>
        <v>42831</v>
      </c>
      <c r="B102" s="148">
        <v>5.9636687875000094</v>
      </c>
      <c r="C102" s="148">
        <v>11.828937040006268</v>
      </c>
      <c r="D102" s="475">
        <v>2.7400000000000001E-2</v>
      </c>
      <c r="E102" s="174">
        <v>9.39</v>
      </c>
      <c r="F102" s="149">
        <v>5780</v>
      </c>
      <c r="G102" s="468">
        <v>2.7400000000000001E-2</v>
      </c>
      <c r="H102" s="340">
        <v>5780</v>
      </c>
      <c r="I102" s="135">
        <v>0.88093879396779484</v>
      </c>
      <c r="J102" s="25"/>
    </row>
    <row r="103" spans="1:10" ht="14.25" x14ac:dyDescent="0.2">
      <c r="A103" s="10">
        <f t="shared" si="1"/>
        <v>42832</v>
      </c>
      <c r="B103" s="148">
        <v>5.91646285000001</v>
      </c>
      <c r="C103" s="148">
        <v>11.73530406297502</v>
      </c>
      <c r="D103" s="475">
        <v>2.7099999999999999E-2</v>
      </c>
      <c r="E103" s="174">
        <v>9.2100000000000009</v>
      </c>
      <c r="F103" s="149">
        <v>5700</v>
      </c>
      <c r="G103" s="468">
        <v>2.7099999999999999E-2</v>
      </c>
      <c r="H103" s="340">
        <v>5700</v>
      </c>
      <c r="I103" s="135">
        <v>0.86439667960980138</v>
      </c>
      <c r="J103" s="25"/>
    </row>
    <row r="104" spans="1:10" ht="14.25" x14ac:dyDescent="0.2">
      <c r="A104" s="10">
        <f t="shared" si="1"/>
        <v>42833</v>
      </c>
      <c r="B104" s="148">
        <v>6.2027855166666797</v>
      </c>
      <c r="C104" s="148">
        <v>12.30322507230836</v>
      </c>
      <c r="D104" s="475">
        <v>2.7E-2</v>
      </c>
      <c r="E104" s="174">
        <v>9.07</v>
      </c>
      <c r="F104" s="149">
        <v>5720</v>
      </c>
      <c r="G104" s="468">
        <v>2.7E-2</v>
      </c>
      <c r="H104" s="340">
        <v>5720</v>
      </c>
      <c r="I104" s="135">
        <v>0.90288447515642123</v>
      </c>
      <c r="J104" s="25"/>
    </row>
    <row r="105" spans="1:10" ht="14.25" x14ac:dyDescent="0.2">
      <c r="A105" s="10">
        <f t="shared" si="1"/>
        <v>42834</v>
      </c>
      <c r="B105" s="148">
        <v>15.942917687499992</v>
      </c>
      <c r="C105" s="148">
        <v>31.622777233156235</v>
      </c>
      <c r="D105" s="475">
        <v>2.5499999999999998E-2</v>
      </c>
      <c r="E105" s="174">
        <v>8.4700000000000006</v>
      </c>
      <c r="F105" s="149">
        <v>5420</v>
      </c>
      <c r="G105" s="468">
        <v>2.5499999999999998E-2</v>
      </c>
      <c r="H105" s="340">
        <v>5420</v>
      </c>
      <c r="I105" s="135">
        <v>2.1917430672528253</v>
      </c>
      <c r="J105" s="25"/>
    </row>
    <row r="106" spans="1:10" ht="14.25" x14ac:dyDescent="0.2">
      <c r="A106" s="10">
        <f t="shared" si="1"/>
        <v>42835</v>
      </c>
      <c r="B106" s="148">
        <v>31.540729166666654</v>
      </c>
      <c r="C106" s="148">
        <v>62.561036302083309</v>
      </c>
      <c r="D106" s="475">
        <v>1.7999999999999999E-2</v>
      </c>
      <c r="E106" s="174">
        <v>5.64</v>
      </c>
      <c r="F106" s="149">
        <v>3890</v>
      </c>
      <c r="G106" s="468">
        <v>1.7999999999999999E-2</v>
      </c>
      <c r="H106" s="340">
        <v>3890</v>
      </c>
      <c r="I106" s="135">
        <v>3.0607361400431237</v>
      </c>
      <c r="J106" s="25"/>
    </row>
    <row r="107" spans="1:10" ht="14.25" x14ac:dyDescent="0.2">
      <c r="A107" s="10">
        <f t="shared" si="1"/>
        <v>42836</v>
      </c>
      <c r="B107" s="148">
        <v>24.402812499999996</v>
      </c>
      <c r="C107" s="148">
        <v>48.402978593749992</v>
      </c>
      <c r="D107" s="475">
        <v>1.8499999999999999E-2</v>
      </c>
      <c r="E107" s="174">
        <v>6.96</v>
      </c>
      <c r="F107" s="149">
        <v>4550</v>
      </c>
      <c r="G107" s="468">
        <v>1.8499999999999999E-2</v>
      </c>
      <c r="H107" s="340">
        <v>4550</v>
      </c>
      <c r="I107" s="135">
        <v>2.4338469726295306</v>
      </c>
      <c r="J107" s="25"/>
    </row>
    <row r="108" spans="1:10" ht="14.25" x14ac:dyDescent="0.2">
      <c r="A108" s="10">
        <f t="shared" si="1"/>
        <v>42837</v>
      </c>
      <c r="B108" s="148">
        <v>9.4134632291666627</v>
      </c>
      <c r="C108" s="148">
        <v>18.671604315052075</v>
      </c>
      <c r="D108" s="475">
        <v>1.26E-2</v>
      </c>
      <c r="E108" s="174">
        <v>7.58</v>
      </c>
      <c r="F108" s="149">
        <v>4730</v>
      </c>
      <c r="G108" s="468">
        <v>1.26E-2</v>
      </c>
      <c r="H108" s="340">
        <v>4730</v>
      </c>
      <c r="I108" s="135">
        <v>0.63944269865672543</v>
      </c>
      <c r="J108" s="25"/>
    </row>
    <row r="109" spans="1:10" ht="14.25" x14ac:dyDescent="0.2">
      <c r="A109" s="10">
        <f t="shared" si="1"/>
        <v>42838</v>
      </c>
      <c r="B109" s="148">
        <v>5.9165480169705091</v>
      </c>
      <c r="C109" s="148">
        <v>11.735472991661005</v>
      </c>
      <c r="D109" s="475">
        <v>1.11E-2</v>
      </c>
      <c r="E109" s="174">
        <v>11.3</v>
      </c>
      <c r="F109" s="149">
        <v>6660</v>
      </c>
      <c r="G109" s="468">
        <v>1.11E-2</v>
      </c>
      <c r="H109" s="340">
        <v>6660</v>
      </c>
      <c r="I109" s="135">
        <v>0.35405687306381423</v>
      </c>
      <c r="J109" s="25"/>
    </row>
    <row r="110" spans="1:10" ht="14.25" x14ac:dyDescent="0.2">
      <c r="A110" s="10">
        <f t="shared" si="1"/>
        <v>42839</v>
      </c>
      <c r="B110" s="148">
        <v>4.3016978835101112</v>
      </c>
      <c r="C110" s="148">
        <v>8.5324177519423063</v>
      </c>
      <c r="D110" s="475">
        <v>1.2800000000000001E-2</v>
      </c>
      <c r="E110" s="174">
        <v>13.4</v>
      </c>
      <c r="F110" s="149">
        <v>7730</v>
      </c>
      <c r="G110" s="468">
        <v>1.2800000000000001E-2</v>
      </c>
      <c r="H110" s="340">
        <v>7730</v>
      </c>
      <c r="I110" s="135">
        <v>0.29684622655717363</v>
      </c>
      <c r="J110" s="25"/>
    </row>
    <row r="111" spans="1:10" ht="14.25" x14ac:dyDescent="0.2">
      <c r="A111" s="10">
        <f t="shared" si="1"/>
        <v>42840</v>
      </c>
      <c r="B111" s="148">
        <v>4.3140664166666545</v>
      </c>
      <c r="C111" s="148">
        <v>8.55695073745831</v>
      </c>
      <c r="D111" s="475">
        <v>1.2999999999999999E-2</v>
      </c>
      <c r="E111" s="174">
        <v>14.5</v>
      </c>
      <c r="F111" s="149">
        <v>8050</v>
      </c>
      <c r="G111" s="468">
        <v>1.2999999999999999E-2</v>
      </c>
      <c r="H111" s="340">
        <v>8050</v>
      </c>
      <c r="I111" s="135">
        <v>0.30235129735735189</v>
      </c>
      <c r="J111" s="25"/>
    </row>
    <row r="112" spans="1:10" ht="14.25" x14ac:dyDescent="0.2">
      <c r="A112" s="10">
        <f t="shared" si="1"/>
        <v>42841</v>
      </c>
      <c r="B112" s="148">
        <v>4.5598821874999986</v>
      </c>
      <c r="C112" s="148">
        <v>9.0445263189062466</v>
      </c>
      <c r="D112" s="475">
        <v>1.66E-2</v>
      </c>
      <c r="E112" s="174">
        <v>14.7</v>
      </c>
      <c r="F112" s="149">
        <v>7960</v>
      </c>
      <c r="G112" s="468">
        <v>1.66E-2</v>
      </c>
      <c r="H112" s="340">
        <v>7960</v>
      </c>
      <c r="I112" s="135">
        <v>0.40807817407746716</v>
      </c>
      <c r="J112" s="25"/>
    </row>
    <row r="113" spans="1:10" ht="14.25" x14ac:dyDescent="0.2">
      <c r="A113" s="10">
        <f t="shared" si="1"/>
        <v>42842</v>
      </c>
      <c r="B113" s="148">
        <v>4.3901648235294131</v>
      </c>
      <c r="C113" s="148">
        <v>8.707891927470591</v>
      </c>
      <c r="D113" s="475">
        <v>2.12E-2</v>
      </c>
      <c r="E113" s="174">
        <v>13.9</v>
      </c>
      <c r="F113" s="149">
        <v>7510</v>
      </c>
      <c r="G113" s="468">
        <v>2.12E-2</v>
      </c>
      <c r="H113" s="340">
        <v>7510</v>
      </c>
      <c r="I113" s="135">
        <v>0.50176266548793935</v>
      </c>
      <c r="J113" s="25"/>
    </row>
    <row r="114" spans="1:10" ht="14.25" x14ac:dyDescent="0.2">
      <c r="A114" s="10">
        <f t="shared" si="1"/>
        <v>42843</v>
      </c>
      <c r="B114" s="148">
        <v>5.2</v>
      </c>
      <c r="C114" s="148">
        <v>10.314200000000001</v>
      </c>
      <c r="D114" s="475">
        <v>1.7999999999999999E-2</v>
      </c>
      <c r="E114" s="174">
        <v>13.1</v>
      </c>
      <c r="F114" s="149">
        <v>7350</v>
      </c>
      <c r="G114" s="468">
        <v>1.7999999999999999E-2</v>
      </c>
      <c r="H114" s="340">
        <v>7350</v>
      </c>
      <c r="I114" s="135">
        <v>0.50461192080000006</v>
      </c>
      <c r="J114" s="25"/>
    </row>
    <row r="115" spans="1:10" ht="14.25" x14ac:dyDescent="0.2">
      <c r="A115" s="10">
        <f t="shared" si="1"/>
        <v>42844</v>
      </c>
      <c r="B115" s="148">
        <v>14.925594434782608</v>
      </c>
      <c r="C115" s="148">
        <v>29.604916561391306</v>
      </c>
      <c r="D115" s="475">
        <v>2.46E-2</v>
      </c>
      <c r="E115" s="174">
        <v>10.1</v>
      </c>
      <c r="F115" s="149">
        <v>6300</v>
      </c>
      <c r="G115" s="468">
        <v>2.46E-2</v>
      </c>
      <c r="H115" s="340">
        <v>6300</v>
      </c>
      <c r="I115" s="135">
        <v>1.9794676150609944</v>
      </c>
      <c r="J115" s="25"/>
    </row>
    <row r="116" spans="1:10" ht="14.25" x14ac:dyDescent="0.2">
      <c r="A116" s="10">
        <f t="shared" si="1"/>
        <v>42845</v>
      </c>
      <c r="B116" s="148">
        <v>36.778749999999995</v>
      </c>
      <c r="C116" s="148">
        <v>72.950650624999994</v>
      </c>
      <c r="D116" s="475">
        <v>1.95E-2</v>
      </c>
      <c r="E116" s="174">
        <v>8.2200000000000006</v>
      </c>
      <c r="F116" s="149">
        <v>5330</v>
      </c>
      <c r="G116" s="468">
        <v>1.95E-2</v>
      </c>
      <c r="H116" s="340">
        <v>5330</v>
      </c>
      <c r="I116" s="135">
        <v>3.8664574337756248</v>
      </c>
      <c r="J116" s="25"/>
    </row>
    <row r="117" spans="1:10" ht="14.25" x14ac:dyDescent="0.2">
      <c r="A117" s="10">
        <f t="shared" si="1"/>
        <v>42846</v>
      </c>
      <c r="B117" s="148">
        <v>19.018958333333352</v>
      </c>
      <c r="C117" s="148">
        <v>37.724103854166707</v>
      </c>
      <c r="D117" s="475">
        <v>5.0699999999999999E-3</v>
      </c>
      <c r="E117" s="174">
        <v>4.16</v>
      </c>
      <c r="F117" s="149">
        <v>3010</v>
      </c>
      <c r="G117" s="468">
        <v>5.0699999999999999E-3</v>
      </c>
      <c r="H117" s="340">
        <v>3010</v>
      </c>
      <c r="I117" s="135">
        <v>0.51984795937741934</v>
      </c>
      <c r="J117" s="25"/>
    </row>
    <row r="118" spans="1:10" ht="14.25" x14ac:dyDescent="0.2">
      <c r="A118" s="10">
        <f t="shared" si="1"/>
        <v>42847</v>
      </c>
      <c r="B118" s="148">
        <v>7.5774382166666721</v>
      </c>
      <c r="C118" s="148">
        <v>15.029848702758345</v>
      </c>
      <c r="D118" s="475">
        <v>8.5800000000000008E-3</v>
      </c>
      <c r="E118" s="174">
        <v>5.82</v>
      </c>
      <c r="F118" s="149">
        <v>3950</v>
      </c>
      <c r="G118" s="468">
        <v>8.5800000000000008E-3</v>
      </c>
      <c r="H118" s="340">
        <v>3950</v>
      </c>
      <c r="I118" s="135">
        <v>0.35050268488175385</v>
      </c>
      <c r="J118" s="25"/>
    </row>
    <row r="119" spans="1:10" ht="14.25" x14ac:dyDescent="0.2">
      <c r="A119" s="10">
        <f t="shared" si="1"/>
        <v>42848</v>
      </c>
      <c r="B119" s="148">
        <v>5.1691056500000059</v>
      </c>
      <c r="C119" s="148">
        <v>10.252921056775012</v>
      </c>
      <c r="D119" s="475">
        <v>1.0200000000000001E-2</v>
      </c>
      <c r="E119" s="174">
        <v>7.45</v>
      </c>
      <c r="F119" s="149">
        <v>4790</v>
      </c>
      <c r="G119" s="468">
        <v>1.0200000000000001E-2</v>
      </c>
      <c r="H119" s="340">
        <v>4790</v>
      </c>
      <c r="I119" s="135">
        <v>0.28424788220960773</v>
      </c>
      <c r="J119" s="25"/>
    </row>
    <row r="120" spans="1:10" ht="14.25" x14ac:dyDescent="0.2">
      <c r="A120" s="10">
        <f t="shared" si="1"/>
        <v>42849</v>
      </c>
      <c r="B120" s="148">
        <v>3.7356942000000006</v>
      </c>
      <c r="C120" s="148">
        <v>7.409749445700001</v>
      </c>
      <c r="D120" s="475">
        <v>1.6500000000000001E-2</v>
      </c>
      <c r="E120" s="174">
        <v>9.7899999999999991</v>
      </c>
      <c r="F120" s="149">
        <v>5930</v>
      </c>
      <c r="G120" s="468">
        <v>1.6500000000000001E-2</v>
      </c>
      <c r="H120" s="340">
        <v>5930</v>
      </c>
      <c r="I120" s="135">
        <v>0.33230503339130796</v>
      </c>
      <c r="J120" s="25"/>
    </row>
    <row r="121" spans="1:10" ht="14.25" x14ac:dyDescent="0.2">
      <c r="A121" s="10">
        <f t="shared" si="1"/>
        <v>42850</v>
      </c>
      <c r="B121" s="148">
        <v>2.9171010500000083</v>
      </c>
      <c r="C121" s="148">
        <v>5.7860699326750167</v>
      </c>
      <c r="D121" s="475">
        <v>1.67E-2</v>
      </c>
      <c r="E121" s="174">
        <v>9.76</v>
      </c>
      <c r="F121" s="149">
        <v>5930</v>
      </c>
      <c r="G121" s="468">
        <v>1.67E-2</v>
      </c>
      <c r="H121" s="340">
        <v>5930</v>
      </c>
      <c r="I121" s="135">
        <v>0.26263318588607859</v>
      </c>
      <c r="J121" s="157"/>
    </row>
    <row r="122" spans="1:10" ht="14.25" x14ac:dyDescent="0.2">
      <c r="A122" s="10">
        <f t="shared" si="1"/>
        <v>42851</v>
      </c>
      <c r="B122" s="148">
        <v>2.8215211875000055</v>
      </c>
      <c r="C122" s="148">
        <v>5.5964872754062611</v>
      </c>
      <c r="D122" s="475">
        <v>1.0699999999999999E-2</v>
      </c>
      <c r="E122" s="174">
        <v>12.6</v>
      </c>
      <c r="F122" s="149">
        <v>9510</v>
      </c>
      <c r="G122" s="468">
        <v>1.0699999999999999E-2</v>
      </c>
      <c r="H122" s="340">
        <v>9510</v>
      </c>
      <c r="I122" s="135">
        <v>0.16276040083573012</v>
      </c>
      <c r="J122" s="157"/>
    </row>
    <row r="123" spans="1:10" ht="14.25" x14ac:dyDescent="0.2">
      <c r="A123" s="10">
        <f t="shared" si="1"/>
        <v>42852</v>
      </c>
      <c r="B123" s="148">
        <v>2.2422724875000033</v>
      </c>
      <c r="C123" s="148">
        <v>4.447547478956257</v>
      </c>
      <c r="D123" s="475">
        <v>1.06E-2</v>
      </c>
      <c r="E123" s="174">
        <v>13.5</v>
      </c>
      <c r="F123" s="149">
        <v>6740</v>
      </c>
      <c r="G123" s="468">
        <v>1.06E-2</v>
      </c>
      <c r="H123" s="340">
        <v>6740</v>
      </c>
      <c r="I123" s="135">
        <v>0.12813740090671294</v>
      </c>
      <c r="J123" s="157"/>
    </row>
    <row r="124" spans="1:10" ht="14.25" x14ac:dyDescent="0.2">
      <c r="A124" s="10">
        <f t="shared" si="1"/>
        <v>42853</v>
      </c>
      <c r="B124" s="148">
        <v>1.0497294000000006</v>
      </c>
      <c r="C124" s="148">
        <v>2.0821382649000011</v>
      </c>
      <c r="D124" s="475">
        <v>1.0500000000000001E-2</v>
      </c>
      <c r="E124" s="174">
        <v>14.2</v>
      </c>
      <c r="F124" s="149">
        <v>7070</v>
      </c>
      <c r="G124" s="468">
        <v>1.0500000000000001E-2</v>
      </c>
      <c r="H124" s="340">
        <v>7070</v>
      </c>
      <c r="I124" s="135">
        <v>5.9422143941981136E-2</v>
      </c>
      <c r="J124" s="157"/>
    </row>
    <row r="125" spans="1:10" ht="14.25" x14ac:dyDescent="0.2">
      <c r="A125" s="10">
        <f t="shared" si="1"/>
        <v>42854</v>
      </c>
      <c r="B125" s="148">
        <v>1.9627499125000032</v>
      </c>
      <c r="C125" s="148">
        <v>3.8931144514437563</v>
      </c>
      <c r="D125" s="475">
        <v>1.06E-2</v>
      </c>
      <c r="E125" s="174">
        <v>14.7</v>
      </c>
      <c r="F125" s="149">
        <v>7270</v>
      </c>
      <c r="G125" s="468">
        <v>1.06E-2</v>
      </c>
      <c r="H125" s="340">
        <v>7270</v>
      </c>
      <c r="I125" s="135">
        <v>0.11216374183765578</v>
      </c>
      <c r="J125" s="157"/>
    </row>
    <row r="126" spans="1:10" ht="14.25" x14ac:dyDescent="0.2">
      <c r="A126" s="10">
        <f t="shared" si="1"/>
        <v>42855</v>
      </c>
      <c r="B126" s="148">
        <v>2.0900148624999999</v>
      </c>
      <c r="C126" s="148">
        <v>4.1455444797687502</v>
      </c>
      <c r="D126" s="475">
        <v>1.04E-2</v>
      </c>
      <c r="E126" s="174">
        <v>15</v>
      </c>
      <c r="F126" s="149">
        <v>7430</v>
      </c>
      <c r="G126" s="468">
        <v>1.04E-2</v>
      </c>
      <c r="H126" s="340">
        <v>7430</v>
      </c>
      <c r="I126" s="135">
        <v>0.11718293491851921</v>
      </c>
      <c r="J126" s="157"/>
    </row>
    <row r="127" spans="1:10" ht="14.25" x14ac:dyDescent="0.2">
      <c r="A127" s="10">
        <f>+A126+1</f>
        <v>42856</v>
      </c>
      <c r="B127" s="148">
        <v>2.102271475000002</v>
      </c>
      <c r="C127" s="148">
        <v>4.1698554706625037</v>
      </c>
      <c r="D127" s="475">
        <v>1.0200000000000001E-2</v>
      </c>
      <c r="E127" s="174">
        <v>15.4</v>
      </c>
      <c r="F127" s="149">
        <v>7610</v>
      </c>
      <c r="G127" s="468">
        <v>1.0200000000000001E-2</v>
      </c>
      <c r="H127" s="340">
        <v>7610</v>
      </c>
      <c r="I127" s="135">
        <v>0.11560340512645899</v>
      </c>
      <c r="J127" s="157"/>
    </row>
    <row r="128" spans="1:10" ht="14.25" x14ac:dyDescent="0.2">
      <c r="A128" s="10">
        <f t="shared" si="1"/>
        <v>42857</v>
      </c>
      <c r="B128" s="148">
        <v>2.1604488625000027</v>
      </c>
      <c r="C128" s="148">
        <v>4.2852503187687558</v>
      </c>
      <c r="D128" s="475">
        <v>1.0800000000000001E-2</v>
      </c>
      <c r="E128" s="174">
        <v>14.7</v>
      </c>
      <c r="F128" s="149">
        <v>7170</v>
      </c>
      <c r="G128" s="468">
        <v>1.0800000000000001E-2</v>
      </c>
      <c r="H128" s="340">
        <v>7170</v>
      </c>
      <c r="I128" s="135">
        <v>0.12579095195726558</v>
      </c>
      <c r="J128" s="157"/>
    </row>
    <row r="129" spans="1:10" ht="14.25" x14ac:dyDescent="0.2">
      <c r="A129" s="10">
        <f t="shared" si="1"/>
        <v>42858</v>
      </c>
      <c r="B129" s="148">
        <v>2.302760587500003</v>
      </c>
      <c r="C129" s="148">
        <v>4.5675256253062564</v>
      </c>
      <c r="D129" s="475">
        <v>1.06E-2</v>
      </c>
      <c r="E129" s="174">
        <v>16.5</v>
      </c>
      <c r="F129" s="149">
        <v>8380</v>
      </c>
      <c r="G129" s="468">
        <v>1.06E-2</v>
      </c>
      <c r="H129" s="340">
        <v>8380</v>
      </c>
      <c r="I129" s="135">
        <v>0.13159406728557349</v>
      </c>
      <c r="J129" s="157"/>
    </row>
    <row r="130" spans="1:10" ht="14.25" x14ac:dyDescent="0.2">
      <c r="A130" s="10">
        <f t="shared" si="1"/>
        <v>42859</v>
      </c>
      <c r="B130" s="148">
        <v>2.3553323875000043</v>
      </c>
      <c r="C130" s="148">
        <v>4.671801790606259</v>
      </c>
      <c r="D130" s="475">
        <v>1.11E-2</v>
      </c>
      <c r="E130" s="174">
        <v>16.100000000000001</v>
      </c>
      <c r="F130" s="149">
        <v>8290</v>
      </c>
      <c r="G130" s="468">
        <v>1.11E-2</v>
      </c>
      <c r="H130" s="340">
        <v>8290</v>
      </c>
      <c r="I130" s="135">
        <v>0.14094732566223273</v>
      </c>
      <c r="J130" s="157"/>
    </row>
    <row r="131" spans="1:10" ht="14.25" x14ac:dyDescent="0.2">
      <c r="A131" s="10">
        <f t="shared" si="1"/>
        <v>42860</v>
      </c>
      <c r="B131" s="148">
        <v>2.2419462250000031</v>
      </c>
      <c r="C131" s="148">
        <v>4.4469003372875058</v>
      </c>
      <c r="D131" s="475">
        <v>1.09E-2</v>
      </c>
      <c r="E131" s="174">
        <v>16</v>
      </c>
      <c r="F131" s="149">
        <v>8290</v>
      </c>
      <c r="G131" s="468">
        <v>1.09E-2</v>
      </c>
      <c r="H131" s="340">
        <v>8290</v>
      </c>
      <c r="I131" s="135">
        <v>0.1317447587725471</v>
      </c>
      <c r="J131" s="157"/>
    </row>
    <row r="132" spans="1:10" ht="14.25" x14ac:dyDescent="0.2">
      <c r="A132" s="10">
        <f t="shared" si="1"/>
        <v>42861</v>
      </c>
      <c r="B132" s="148">
        <v>2.2782726250000045</v>
      </c>
      <c r="C132" s="148">
        <v>4.5189537516875093</v>
      </c>
      <c r="D132" s="475">
        <v>1.09E-2</v>
      </c>
      <c r="E132" s="174">
        <v>16.600000000000001</v>
      </c>
      <c r="F132" s="149">
        <v>8570</v>
      </c>
      <c r="G132" s="468">
        <v>1.09E-2</v>
      </c>
      <c r="H132" s="340">
        <v>8570</v>
      </c>
      <c r="I132" s="135">
        <v>0.13387942763824448</v>
      </c>
      <c r="J132" s="157"/>
    </row>
    <row r="133" spans="1:10" ht="14.25" x14ac:dyDescent="0.2">
      <c r="A133" s="10">
        <f t="shared" si="1"/>
        <v>42862</v>
      </c>
      <c r="B133" s="148">
        <v>2.3456208375000034</v>
      </c>
      <c r="C133" s="148">
        <v>4.6525389311812564</v>
      </c>
      <c r="D133" s="475">
        <v>1.0999999999999999E-2</v>
      </c>
      <c r="E133" s="174">
        <v>17.2</v>
      </c>
      <c r="F133" s="149">
        <v>8700</v>
      </c>
      <c r="G133" s="468">
        <v>1.0999999999999999E-2</v>
      </c>
      <c r="H133" s="340">
        <v>8700</v>
      </c>
      <c r="I133" s="135">
        <v>0.1391016089644572</v>
      </c>
      <c r="J133" s="157"/>
    </row>
    <row r="134" spans="1:10" ht="14.25" x14ac:dyDescent="0.2">
      <c r="A134" s="10">
        <f t="shared" si="1"/>
        <v>42863</v>
      </c>
      <c r="B134" s="148">
        <v>2.8953726125000063</v>
      </c>
      <c r="C134" s="148">
        <v>5.7429715768937628</v>
      </c>
      <c r="D134" s="475">
        <v>1.11E-2</v>
      </c>
      <c r="E134" s="174">
        <v>17.600000000000001</v>
      </c>
      <c r="F134" s="149">
        <v>8870</v>
      </c>
      <c r="G134" s="468">
        <v>1.11E-2</v>
      </c>
      <c r="H134" s="340">
        <v>8870</v>
      </c>
      <c r="I134" s="135">
        <v>0.17326430388056946</v>
      </c>
      <c r="J134" s="157"/>
    </row>
    <row r="135" spans="1:10" ht="14.25" x14ac:dyDescent="0.2">
      <c r="A135" s="10">
        <f t="shared" si="1"/>
        <v>42864</v>
      </c>
      <c r="B135" s="148">
        <v>3.0876137875000094</v>
      </c>
      <c r="C135" s="148">
        <v>6.1242819475062689</v>
      </c>
      <c r="D135" s="475">
        <v>1.1299999999999999E-2</v>
      </c>
      <c r="E135" s="174">
        <v>17.2</v>
      </c>
      <c r="F135" s="149">
        <v>8720</v>
      </c>
      <c r="G135" s="468">
        <v>1.1299999999999999E-2</v>
      </c>
      <c r="H135" s="340">
        <v>8720</v>
      </c>
      <c r="I135" s="135">
        <v>0.18809752116653902</v>
      </c>
      <c r="J135" s="157"/>
    </row>
    <row r="136" spans="1:10" ht="14.25" x14ac:dyDescent="0.2">
      <c r="A136" s="10">
        <f t="shared" si="1"/>
        <v>42865</v>
      </c>
      <c r="B136" s="148">
        <v>2.9932019125000071</v>
      </c>
      <c r="C136" s="148">
        <v>5.9370159934437643</v>
      </c>
      <c r="D136" s="475">
        <v>1.14E-2</v>
      </c>
      <c r="E136" s="174">
        <v>18.5</v>
      </c>
      <c r="F136" s="149">
        <v>9330</v>
      </c>
      <c r="G136" s="468">
        <v>1.14E-2</v>
      </c>
      <c r="H136" s="340">
        <v>9330</v>
      </c>
      <c r="I136" s="135">
        <v>0.18395962796005375</v>
      </c>
      <c r="J136" s="157"/>
    </row>
    <row r="137" spans="1:10" ht="14.25" x14ac:dyDescent="0.2">
      <c r="A137" s="10">
        <f t="shared" ref="A137:A200" si="2">+A136+1</f>
        <v>42866</v>
      </c>
      <c r="B137" s="148">
        <v>6.357116637500023</v>
      </c>
      <c r="C137" s="148">
        <v>12.609340850481296</v>
      </c>
      <c r="D137" s="475">
        <v>1.1299999999999999E-2</v>
      </c>
      <c r="E137" s="174">
        <v>17.600000000000001</v>
      </c>
      <c r="F137" s="149">
        <v>9000</v>
      </c>
      <c r="G137" s="468">
        <v>1.1299999999999999E-2</v>
      </c>
      <c r="H137" s="340">
        <v>9000</v>
      </c>
      <c r="I137" s="135">
        <v>0.38727572927717219</v>
      </c>
      <c r="J137" s="157"/>
    </row>
    <row r="138" spans="1:10" ht="14.25" x14ac:dyDescent="0.2">
      <c r="A138" s="10">
        <f t="shared" si="2"/>
        <v>42867</v>
      </c>
      <c r="B138" s="148">
        <v>7.7271976874999995</v>
      </c>
      <c r="C138" s="148">
        <v>15.326896613156249</v>
      </c>
      <c r="D138" s="475">
        <v>1.0999999999999999E-2</v>
      </c>
      <c r="E138" s="174">
        <v>14.8</v>
      </c>
      <c r="F138" s="149">
        <v>7760</v>
      </c>
      <c r="G138" s="468">
        <v>1.0999999999999999E-2</v>
      </c>
      <c r="H138" s="340">
        <v>7760</v>
      </c>
      <c r="I138" s="135">
        <v>0.45824355494014546</v>
      </c>
      <c r="J138" s="157"/>
    </row>
    <row r="139" spans="1:10" ht="14.25" x14ac:dyDescent="0.2">
      <c r="A139" s="10">
        <f t="shared" si="2"/>
        <v>42868</v>
      </c>
      <c r="B139" s="148">
        <v>5.722192075000021</v>
      </c>
      <c r="C139" s="148">
        <v>11.349967980762543</v>
      </c>
      <c r="D139" s="475">
        <v>1.0699999999999999E-2</v>
      </c>
      <c r="E139" s="174">
        <v>13.6</v>
      </c>
      <c r="F139" s="149">
        <v>7170</v>
      </c>
      <c r="G139" s="468">
        <v>1.0699999999999999E-2</v>
      </c>
      <c r="H139" s="340">
        <v>7170</v>
      </c>
      <c r="I139" s="135">
        <v>0.33008657879732473</v>
      </c>
      <c r="J139" s="157"/>
    </row>
    <row r="140" spans="1:10" ht="14.25" x14ac:dyDescent="0.2">
      <c r="A140" s="10">
        <f t="shared" si="2"/>
        <v>42869</v>
      </c>
      <c r="B140" s="148">
        <v>5.0398417375000042</v>
      </c>
      <c r="C140" s="148">
        <v>9.9965260863312579</v>
      </c>
      <c r="D140" s="475">
        <v>1.04E-2</v>
      </c>
      <c r="E140" s="174">
        <v>12.9</v>
      </c>
      <c r="F140" s="149">
        <v>6860</v>
      </c>
      <c r="G140" s="468">
        <v>1.04E-2</v>
      </c>
      <c r="H140" s="340">
        <v>6860</v>
      </c>
      <c r="I140" s="135">
        <v>0.28257380218754291</v>
      </c>
      <c r="J140" s="157"/>
    </row>
    <row r="141" spans="1:10" ht="14.25" x14ac:dyDescent="0.2">
      <c r="A141" s="10">
        <f t="shared" si="2"/>
        <v>42870</v>
      </c>
      <c r="B141" s="148">
        <v>4.2732651500000012</v>
      </c>
      <c r="C141" s="148">
        <v>8.476021425025003</v>
      </c>
      <c r="D141" s="475">
        <v>1.0800000000000001E-2</v>
      </c>
      <c r="E141" s="174">
        <v>13.1</v>
      </c>
      <c r="F141" s="149">
        <v>6810</v>
      </c>
      <c r="G141" s="468">
        <v>1.0800000000000001E-2</v>
      </c>
      <c r="H141" s="340">
        <v>6810</v>
      </c>
      <c r="I141" s="135">
        <v>0.24880852331875394</v>
      </c>
      <c r="J141" s="157"/>
    </row>
    <row r="142" spans="1:10" ht="14.25" x14ac:dyDescent="0.2">
      <c r="A142" s="10">
        <f t="shared" si="2"/>
        <v>42871</v>
      </c>
      <c r="B142" s="148">
        <v>3.833253137499991</v>
      </c>
      <c r="C142" s="148">
        <v>7.6032575982312318</v>
      </c>
      <c r="D142" s="475">
        <v>1.1299999999999999E-2</v>
      </c>
      <c r="E142" s="174">
        <v>15.9</v>
      </c>
      <c r="F142" s="149">
        <v>8110</v>
      </c>
      <c r="G142" s="468">
        <v>1.1299999999999999E-2</v>
      </c>
      <c r="H142" s="340">
        <v>8110</v>
      </c>
      <c r="I142" s="135">
        <v>0.2335218919175151</v>
      </c>
      <c r="J142" s="157"/>
    </row>
    <row r="143" spans="1:10" ht="14.25" x14ac:dyDescent="0.2">
      <c r="A143" s="10">
        <f t="shared" si="2"/>
        <v>42872</v>
      </c>
      <c r="B143" s="148">
        <v>3.6286940750000021</v>
      </c>
      <c r="C143" s="148">
        <v>7.1975146977625046</v>
      </c>
      <c r="D143" s="475">
        <v>1.15E-2</v>
      </c>
      <c r="E143" s="174">
        <v>13.6</v>
      </c>
      <c r="F143" s="149">
        <v>7230</v>
      </c>
      <c r="G143" s="468">
        <v>1.15E-2</v>
      </c>
      <c r="H143" s="340">
        <v>7230</v>
      </c>
      <c r="I143" s="135">
        <v>0.22497271690796261</v>
      </c>
      <c r="J143" s="157"/>
    </row>
    <row r="144" spans="1:10" ht="14.25" x14ac:dyDescent="0.2">
      <c r="A144" s="10">
        <f t="shared" si="2"/>
        <v>42873</v>
      </c>
      <c r="B144" s="148">
        <v>3.8164976500000023</v>
      </c>
      <c r="C144" s="148">
        <v>7.5700230887750051</v>
      </c>
      <c r="D144" s="475">
        <v>1.1599999999999999E-2</v>
      </c>
      <c r="E144" s="174">
        <v>13.8</v>
      </c>
      <c r="F144" s="149">
        <v>7280</v>
      </c>
      <c r="G144" s="468">
        <v>1.1599999999999999E-2</v>
      </c>
      <c r="H144" s="340">
        <v>7280</v>
      </c>
      <c r="I144" s="135">
        <v>0.23867374396136937</v>
      </c>
      <c r="J144" s="157"/>
    </row>
    <row r="145" spans="1:10" ht="14.25" x14ac:dyDescent="0.2">
      <c r="A145" s="10">
        <f t="shared" si="2"/>
        <v>42874</v>
      </c>
      <c r="B145" s="148">
        <v>4.1327594250000006</v>
      </c>
      <c r="C145" s="148">
        <v>8.197328319487502</v>
      </c>
      <c r="D145" s="475">
        <v>1.14E-2</v>
      </c>
      <c r="E145" s="174">
        <v>13.8</v>
      </c>
      <c r="F145" s="149">
        <v>7280</v>
      </c>
      <c r="G145" s="468">
        <v>1.14E-2</v>
      </c>
      <c r="H145" s="340">
        <v>7280</v>
      </c>
      <c r="I145" s="135">
        <v>0.25399585744498415</v>
      </c>
      <c r="J145" s="157"/>
    </row>
    <row r="146" spans="1:10" ht="14.25" x14ac:dyDescent="0.2">
      <c r="A146" s="10">
        <f t="shared" si="2"/>
        <v>42875</v>
      </c>
      <c r="B146" s="148">
        <v>4.1869480250000031</v>
      </c>
      <c r="C146" s="148">
        <v>8.3048114075875059</v>
      </c>
      <c r="D146" s="475">
        <v>1.0800000000000001E-2</v>
      </c>
      <c r="E146" s="174">
        <v>13.1</v>
      </c>
      <c r="F146" s="149">
        <v>6980</v>
      </c>
      <c r="G146" s="468">
        <v>1.0800000000000001E-2</v>
      </c>
      <c r="H146" s="340">
        <v>6980</v>
      </c>
      <c r="I146" s="135">
        <v>0.24378275598288671</v>
      </c>
      <c r="J146" s="157"/>
    </row>
    <row r="147" spans="1:10" ht="14.25" x14ac:dyDescent="0.2">
      <c r="A147" s="10">
        <f t="shared" si="2"/>
        <v>42876</v>
      </c>
      <c r="B147" s="148">
        <v>4.3269743000000034</v>
      </c>
      <c r="C147" s="148">
        <v>8.5825535240500077</v>
      </c>
      <c r="D147" s="475">
        <v>9.4800000000000006E-3</v>
      </c>
      <c r="E147" s="174">
        <v>11.6</v>
      </c>
      <c r="F147" s="149">
        <v>6220</v>
      </c>
      <c r="G147" s="468">
        <v>9.4800000000000006E-3</v>
      </c>
      <c r="H147" s="340">
        <v>6220</v>
      </c>
      <c r="I147" s="135">
        <v>0.2211435669349279</v>
      </c>
      <c r="J147" s="157"/>
    </row>
    <row r="148" spans="1:10" ht="14.25" x14ac:dyDescent="0.2">
      <c r="A148" s="10">
        <f t="shared" si="2"/>
        <v>42877</v>
      </c>
      <c r="B148" s="148">
        <v>4.1668670250000011</v>
      </c>
      <c r="C148" s="148">
        <v>8.2649807440875023</v>
      </c>
      <c r="D148" s="475">
        <v>8.2199999999999999E-3</v>
      </c>
      <c r="E148" s="174">
        <v>9.91</v>
      </c>
      <c r="F148" s="149">
        <v>5470</v>
      </c>
      <c r="G148" s="468">
        <v>8.2199999999999999E-3</v>
      </c>
      <c r="H148" s="340">
        <v>5470</v>
      </c>
      <c r="I148" s="135">
        <v>0.18465586918517321</v>
      </c>
      <c r="J148" s="157"/>
    </row>
    <row r="149" spans="1:10" ht="14.25" x14ac:dyDescent="0.2">
      <c r="A149" s="10">
        <f t="shared" si="2"/>
        <v>42878</v>
      </c>
      <c r="B149" s="148">
        <v>4.0381690999999948</v>
      </c>
      <c r="C149" s="148">
        <v>8.0097084098499902</v>
      </c>
      <c r="D149" s="475">
        <v>8.26E-3</v>
      </c>
      <c r="E149" s="174">
        <v>9.8699999999999992</v>
      </c>
      <c r="F149" s="149">
        <v>5360</v>
      </c>
      <c r="G149" s="468">
        <v>8.26E-3</v>
      </c>
      <c r="H149" s="340">
        <v>5360</v>
      </c>
      <c r="I149" s="135">
        <v>0.179823400402851</v>
      </c>
      <c r="J149" s="157"/>
    </row>
    <row r="150" spans="1:10" ht="14.25" x14ac:dyDescent="0.2">
      <c r="A150" s="10">
        <f t="shared" si="2"/>
        <v>42879</v>
      </c>
      <c r="B150" s="148">
        <v>3.8042103999999939</v>
      </c>
      <c r="C150" s="148">
        <v>7.5456513283999884</v>
      </c>
      <c r="D150" s="475">
        <v>8.1300000000000001E-3</v>
      </c>
      <c r="E150" s="174">
        <v>8.34</v>
      </c>
      <c r="F150" s="149">
        <v>4610</v>
      </c>
      <c r="G150" s="468">
        <v>8.1300000000000001E-3</v>
      </c>
      <c r="H150" s="340">
        <v>4610</v>
      </c>
      <c r="I150" s="135">
        <v>0.16673882292510619</v>
      </c>
      <c r="J150" s="157"/>
    </row>
    <row r="151" spans="1:10" ht="14.25" x14ac:dyDescent="0.2">
      <c r="A151" s="10">
        <f t="shared" si="2"/>
        <v>42880</v>
      </c>
      <c r="B151" s="148">
        <v>3.3354512750000063</v>
      </c>
      <c r="C151" s="148">
        <v>6.6158676039625126</v>
      </c>
      <c r="D151" s="475">
        <v>7.28E-3</v>
      </c>
      <c r="E151" s="174">
        <v>7.37</v>
      </c>
      <c r="F151" s="149">
        <v>4140</v>
      </c>
      <c r="G151" s="468">
        <v>7.28E-3</v>
      </c>
      <c r="H151" s="340">
        <v>4140</v>
      </c>
      <c r="I151" s="135">
        <v>0.13090843691431039</v>
      </c>
      <c r="J151" s="157"/>
    </row>
    <row r="152" spans="1:10" ht="14.25" x14ac:dyDescent="0.2">
      <c r="A152" s="10">
        <f t="shared" si="2"/>
        <v>42881</v>
      </c>
      <c r="B152" s="148">
        <v>3.055903437500008</v>
      </c>
      <c r="C152" s="148">
        <v>6.0613844682812656</v>
      </c>
      <c r="D152" s="475">
        <v>7.2899999999999996E-3</v>
      </c>
      <c r="E152" s="174">
        <v>6.52</v>
      </c>
      <c r="F152" s="149">
        <v>3780</v>
      </c>
      <c r="G152" s="468">
        <v>7.2899999999999996E-3</v>
      </c>
      <c r="H152" s="340">
        <v>3780</v>
      </c>
      <c r="I152" s="135">
        <v>0.12010160535910801</v>
      </c>
      <c r="J152" s="157"/>
    </row>
    <row r="153" spans="1:10" ht="14.25" x14ac:dyDescent="0.2">
      <c r="A153" s="10">
        <f t="shared" si="2"/>
        <v>42882</v>
      </c>
      <c r="B153" s="148">
        <v>3.6827348624999949</v>
      </c>
      <c r="C153" s="148">
        <v>7.3047045997687405</v>
      </c>
      <c r="D153" s="475">
        <v>6.7600000000000004E-3</v>
      </c>
      <c r="E153" s="174">
        <v>5.8</v>
      </c>
      <c r="F153" s="149">
        <v>3480</v>
      </c>
      <c r="G153" s="468">
        <v>6.7600000000000004E-3</v>
      </c>
      <c r="H153" s="340">
        <v>3480</v>
      </c>
      <c r="I153" s="135">
        <v>0.13421430481067892</v>
      </c>
      <c r="J153" s="157"/>
    </row>
    <row r="154" spans="1:10" ht="14.25" x14ac:dyDescent="0.2">
      <c r="A154" s="10">
        <f t="shared" si="2"/>
        <v>42883</v>
      </c>
      <c r="B154" s="148">
        <v>3.7313791499999951</v>
      </c>
      <c r="C154" s="148">
        <v>7.4011905440249901</v>
      </c>
      <c r="D154" s="475">
        <v>6.62E-3</v>
      </c>
      <c r="E154" s="174">
        <v>5.5</v>
      </c>
      <c r="F154" s="149">
        <v>3320</v>
      </c>
      <c r="G154" s="468">
        <v>6.62E-3</v>
      </c>
      <c r="H154" s="340">
        <v>3320</v>
      </c>
      <c r="I154" s="135">
        <v>0.1331708056491287</v>
      </c>
      <c r="J154" s="157"/>
    </row>
    <row r="155" spans="1:10" ht="14.25" x14ac:dyDescent="0.2">
      <c r="A155" s="10">
        <f t="shared" si="2"/>
        <v>42884</v>
      </c>
      <c r="B155" s="148">
        <v>3.6921760499999965</v>
      </c>
      <c r="C155" s="148">
        <v>7.3234311951749929</v>
      </c>
      <c r="D155" s="475">
        <v>6.0400000000000002E-3</v>
      </c>
      <c r="E155" s="174">
        <v>5.1100000000000003</v>
      </c>
      <c r="F155" s="149">
        <v>3160</v>
      </c>
      <c r="G155" s="468">
        <v>6.0400000000000002E-3</v>
      </c>
      <c r="H155" s="340">
        <v>3160</v>
      </c>
      <c r="I155" s="135">
        <v>0.12022671937045322</v>
      </c>
      <c r="J155" s="157"/>
    </row>
    <row r="156" spans="1:10" ht="14.25" x14ac:dyDescent="0.2">
      <c r="A156" s="10">
        <f t="shared" si="2"/>
        <v>42885</v>
      </c>
      <c r="B156" s="148">
        <v>3.7901837999999923</v>
      </c>
      <c r="C156" s="148">
        <v>7.5178295672999846</v>
      </c>
      <c r="D156" s="475">
        <v>6.8900000000000003E-3</v>
      </c>
      <c r="E156" s="174">
        <v>6.32</v>
      </c>
      <c r="F156" s="149">
        <v>3740</v>
      </c>
      <c r="G156" s="468">
        <v>6.8900000000000003E-3</v>
      </c>
      <c r="H156" s="340">
        <v>3740</v>
      </c>
      <c r="I156" s="135">
        <v>0.14078654466341817</v>
      </c>
      <c r="J156" s="157"/>
    </row>
    <row r="157" spans="1:10" ht="14.25" x14ac:dyDescent="0.2">
      <c r="A157" s="10">
        <f t="shared" si="2"/>
        <v>42886</v>
      </c>
      <c r="B157" s="148">
        <v>4.0824370624999995</v>
      </c>
      <c r="C157" s="148">
        <v>8.0975139134687488</v>
      </c>
      <c r="D157" s="475">
        <v>5.8100000000000001E-3</v>
      </c>
      <c r="E157" s="174">
        <v>4.83</v>
      </c>
      <c r="F157" s="149">
        <v>3270</v>
      </c>
      <c r="G157" s="468">
        <v>5.8100000000000001E-3</v>
      </c>
      <c r="H157" s="340">
        <v>3270</v>
      </c>
      <c r="I157" s="135">
        <v>0.12787253876565483</v>
      </c>
      <c r="J157" s="157"/>
    </row>
    <row r="158" spans="1:10" ht="14.25" x14ac:dyDescent="0.2">
      <c r="A158" s="10">
        <f>+A157+1</f>
        <v>42887</v>
      </c>
      <c r="B158" s="148">
        <v>4.0691296374999979</v>
      </c>
      <c r="C158" s="148">
        <v>8.0711186359812466</v>
      </c>
      <c r="D158" s="475">
        <v>6.3800000000000003E-3</v>
      </c>
      <c r="E158" s="174">
        <v>5.04</v>
      </c>
      <c r="F158" s="149">
        <v>3430</v>
      </c>
      <c r="G158" s="468">
        <v>6.3800000000000003E-3</v>
      </c>
      <c r="H158" s="340">
        <v>3430</v>
      </c>
      <c r="I158" s="135">
        <v>0.13995997688756906</v>
      </c>
      <c r="J158" s="157"/>
    </row>
    <row r="159" spans="1:10" ht="14.25" x14ac:dyDescent="0.2">
      <c r="A159" s="10">
        <f t="shared" si="2"/>
        <v>42888</v>
      </c>
      <c r="B159" s="148">
        <v>4.1915334375000013</v>
      </c>
      <c r="C159" s="148">
        <v>8.3139065732812529</v>
      </c>
      <c r="D159" s="475">
        <v>5.47E-3</v>
      </c>
      <c r="E159" s="174">
        <v>5.12</v>
      </c>
      <c r="F159" s="149">
        <v>3460</v>
      </c>
      <c r="G159" s="468">
        <v>5.47E-3</v>
      </c>
      <c r="H159" s="340">
        <v>3460</v>
      </c>
      <c r="I159" s="135">
        <v>0.12360667342199609</v>
      </c>
      <c r="J159" s="157"/>
    </row>
    <row r="160" spans="1:10" ht="14.25" x14ac:dyDescent="0.2">
      <c r="A160" s="10">
        <f t="shared" si="2"/>
        <v>42889</v>
      </c>
      <c r="B160" s="148">
        <v>4.3412406250000029</v>
      </c>
      <c r="C160" s="148">
        <v>8.6108507796875067</v>
      </c>
      <c r="D160" s="475">
        <v>5.6800000000000002E-3</v>
      </c>
      <c r="E160" s="174">
        <v>5.33</v>
      </c>
      <c r="F160" s="149">
        <v>3560</v>
      </c>
      <c r="G160" s="468">
        <v>5.6800000000000002E-3</v>
      </c>
      <c r="H160" s="340">
        <v>3560</v>
      </c>
      <c r="I160" s="135">
        <v>0.13293638094100285</v>
      </c>
      <c r="J160" s="157"/>
    </row>
    <row r="161" spans="1:10" ht="14.25" x14ac:dyDescent="0.2">
      <c r="A161" s="10">
        <f t="shared" si="2"/>
        <v>42890</v>
      </c>
      <c r="B161" s="148">
        <v>4.2652929500000019</v>
      </c>
      <c r="C161" s="148">
        <v>8.4602085663250044</v>
      </c>
      <c r="D161" s="475">
        <v>5.4799999999999996E-3</v>
      </c>
      <c r="E161" s="174">
        <v>5.31</v>
      </c>
      <c r="F161" s="149">
        <v>3510</v>
      </c>
      <c r="G161" s="468">
        <v>5.4799999999999996E-3</v>
      </c>
      <c r="H161" s="340">
        <v>3510</v>
      </c>
      <c r="I161" s="135">
        <v>0.12601176092032706</v>
      </c>
      <c r="J161" s="157"/>
    </row>
    <row r="162" spans="1:10" ht="14.25" x14ac:dyDescent="0.2">
      <c r="A162" s="10">
        <f t="shared" si="2"/>
        <v>42891</v>
      </c>
      <c r="B162" s="148">
        <v>4.3521201625000012</v>
      </c>
      <c r="C162" s="148">
        <v>8.6324303423187523</v>
      </c>
      <c r="D162" s="475">
        <v>5.4099999999999999E-3</v>
      </c>
      <c r="E162" s="174">
        <v>5.05</v>
      </c>
      <c r="F162" s="149">
        <v>3400</v>
      </c>
      <c r="G162" s="468">
        <v>5.4099999999999999E-3</v>
      </c>
      <c r="H162" s="340">
        <v>3400</v>
      </c>
      <c r="I162" s="135">
        <v>0.12693453607698502</v>
      </c>
      <c r="J162" s="157"/>
    </row>
    <row r="163" spans="1:10" ht="14.25" x14ac:dyDescent="0.2">
      <c r="A163" s="10">
        <f t="shared" si="2"/>
        <v>42892</v>
      </c>
      <c r="B163" s="148">
        <v>4.2040910500000006</v>
      </c>
      <c r="C163" s="148">
        <v>8.3388145976750021</v>
      </c>
      <c r="D163" s="475">
        <v>5.6299999999999996E-3</v>
      </c>
      <c r="E163" s="174">
        <v>4.9800000000000004</v>
      </c>
      <c r="F163" s="149">
        <v>3400</v>
      </c>
      <c r="G163" s="468">
        <v>5.6299999999999996E-3</v>
      </c>
      <c r="H163" s="340">
        <v>3400</v>
      </c>
      <c r="I163" s="135">
        <v>0.12760337617058606</v>
      </c>
      <c r="J163" s="157"/>
    </row>
    <row r="164" spans="1:10" ht="14.25" x14ac:dyDescent="0.2">
      <c r="A164" s="10">
        <f t="shared" si="2"/>
        <v>42893</v>
      </c>
      <c r="B164" s="148">
        <v>4.1496933625000008</v>
      </c>
      <c r="C164" s="148">
        <v>8.230916784518751</v>
      </c>
      <c r="D164" s="475">
        <v>5.5599999999999998E-3</v>
      </c>
      <c r="E164" s="174">
        <v>4.67</v>
      </c>
      <c r="F164" s="149">
        <v>3260</v>
      </c>
      <c r="G164" s="468">
        <v>5.5599999999999998E-3</v>
      </c>
      <c r="H164" s="340">
        <v>3260</v>
      </c>
      <c r="I164" s="135">
        <v>0.12438627292099012</v>
      </c>
      <c r="J164" s="157"/>
    </row>
    <row r="165" spans="1:10" ht="14.25" x14ac:dyDescent="0.2">
      <c r="A165" s="10">
        <f t="shared" si="2"/>
        <v>42894</v>
      </c>
      <c r="B165" s="148">
        <v>4.1230785124999985</v>
      </c>
      <c r="C165" s="148">
        <v>8.1781262295437465</v>
      </c>
      <c r="D165" s="475">
        <v>5.2300000000000003E-3</v>
      </c>
      <c r="E165" s="174">
        <v>4.21</v>
      </c>
      <c r="F165" s="149">
        <v>2990</v>
      </c>
      <c r="G165" s="468">
        <v>5.2300000000000003E-3</v>
      </c>
      <c r="H165" s="340">
        <v>2990</v>
      </c>
      <c r="I165" s="135">
        <v>0.1162532092906365</v>
      </c>
      <c r="J165" s="157"/>
    </row>
    <row r="166" spans="1:10" ht="14.25" x14ac:dyDescent="0.2">
      <c r="A166" s="10">
        <f t="shared" si="2"/>
        <v>42895</v>
      </c>
      <c r="B166" s="148">
        <v>4.1445978625000004</v>
      </c>
      <c r="C166" s="148">
        <v>8.2208098602687514</v>
      </c>
      <c r="D166" s="475">
        <v>4.96E-3</v>
      </c>
      <c r="E166" s="174">
        <v>4.0599999999999996</v>
      </c>
      <c r="F166" s="149">
        <v>2890</v>
      </c>
      <c r="G166" s="479">
        <v>4.96E-3</v>
      </c>
      <c r="H166" s="482">
        <v>2890</v>
      </c>
      <c r="I166" s="135">
        <v>0.1108270395530439</v>
      </c>
      <c r="J166" s="157"/>
    </row>
    <row r="167" spans="1:10" ht="14.25" x14ac:dyDescent="0.2">
      <c r="A167" s="10">
        <f t="shared" si="2"/>
        <v>42896</v>
      </c>
      <c r="B167" s="148">
        <v>3.8910376125000004</v>
      </c>
      <c r="C167" s="148">
        <v>7.7178731043937505</v>
      </c>
      <c r="D167" s="475">
        <v>4.7400000000000003E-3</v>
      </c>
      <c r="E167" s="174">
        <v>3.85</v>
      </c>
      <c r="F167" s="149">
        <v>2790</v>
      </c>
      <c r="G167" s="479">
        <v>4.7400000000000003E-3</v>
      </c>
      <c r="H167" s="482">
        <v>2790</v>
      </c>
      <c r="I167" s="135">
        <v>9.9431828923298105E-2</v>
      </c>
      <c r="J167" s="157"/>
    </row>
    <row r="168" spans="1:10" ht="14.25" x14ac:dyDescent="0.2">
      <c r="A168" s="10">
        <f t="shared" si="2"/>
        <v>42897</v>
      </c>
      <c r="B168" s="148">
        <v>4.0192867249999988</v>
      </c>
      <c r="C168" s="148">
        <v>7.972255219037498</v>
      </c>
      <c r="D168" s="475">
        <v>4.45E-3</v>
      </c>
      <c r="E168" s="174">
        <v>3.75</v>
      </c>
      <c r="F168" s="149">
        <v>2760</v>
      </c>
      <c r="G168" s="479">
        <v>4.45E-3</v>
      </c>
      <c r="H168" s="482">
        <v>2760</v>
      </c>
      <c r="I168" s="135">
        <v>9.6425224099780438E-2</v>
      </c>
      <c r="J168" s="157"/>
    </row>
    <row r="169" spans="1:10" ht="14.25" x14ac:dyDescent="0.2">
      <c r="A169" s="10">
        <f t="shared" si="2"/>
        <v>42898</v>
      </c>
      <c r="B169" s="148">
        <v>3.9774466499999943</v>
      </c>
      <c r="C169" s="148">
        <v>7.8892654302749889</v>
      </c>
      <c r="D169" s="475">
        <v>4.7800000000000004E-3</v>
      </c>
      <c r="E169" s="174">
        <v>3.64</v>
      </c>
      <c r="F169" s="149">
        <v>2710</v>
      </c>
      <c r="G169" s="479">
        <v>4.7800000000000004E-3</v>
      </c>
      <c r="H169" s="482">
        <v>2710</v>
      </c>
      <c r="I169" s="135">
        <v>0.10249765204074987</v>
      </c>
      <c r="J169" s="157"/>
    </row>
    <row r="170" spans="1:10" ht="14.25" x14ac:dyDescent="0.2">
      <c r="A170" s="10">
        <f t="shared" si="2"/>
        <v>42899</v>
      </c>
      <c r="B170" s="148">
        <v>3.7190306249999963</v>
      </c>
      <c r="C170" s="148">
        <v>7.3766972446874925</v>
      </c>
      <c r="D170" s="475">
        <v>4.9300000000000004E-3</v>
      </c>
      <c r="E170" s="174">
        <v>3.52</v>
      </c>
      <c r="F170" s="149">
        <v>2670</v>
      </c>
      <c r="G170" s="479">
        <v>4.9300000000000004E-3</v>
      </c>
      <c r="H170" s="482">
        <v>2670</v>
      </c>
      <c r="I170" s="135">
        <v>9.8845825137528778E-2</v>
      </c>
      <c r="J170" s="157"/>
    </row>
    <row r="171" spans="1:10" ht="14.25" x14ac:dyDescent="0.2">
      <c r="A171" s="10">
        <f t="shared" si="2"/>
        <v>42900</v>
      </c>
      <c r="B171" s="148">
        <v>3.8401745250000019</v>
      </c>
      <c r="C171" s="148">
        <v>7.6169861703375039</v>
      </c>
      <c r="D171" s="475">
        <v>4.5399999999999998E-3</v>
      </c>
      <c r="E171" s="174">
        <v>3.94</v>
      </c>
      <c r="F171" s="149">
        <v>2720</v>
      </c>
      <c r="G171" s="479">
        <v>4.5399999999999998E-3</v>
      </c>
      <c r="H171" s="482">
        <v>2720</v>
      </c>
      <c r="I171" s="135">
        <v>9.3991476585837092E-2</v>
      </c>
      <c r="J171" s="25"/>
    </row>
    <row r="172" spans="1:10" ht="14.25" x14ac:dyDescent="0.2">
      <c r="A172" s="10">
        <f t="shared" si="2"/>
        <v>42901</v>
      </c>
      <c r="B172" s="148">
        <v>15.864897437500012</v>
      </c>
      <c r="C172" s="148">
        <v>31.468024067281274</v>
      </c>
      <c r="D172" s="475">
        <v>4.6299999999999996E-3</v>
      </c>
      <c r="E172" s="174">
        <v>3.64</v>
      </c>
      <c r="F172" s="149">
        <v>2630</v>
      </c>
      <c r="G172" s="468">
        <v>4.6299999999999996E-3</v>
      </c>
      <c r="H172" s="340">
        <v>2630</v>
      </c>
      <c r="I172" s="135">
        <v>0.3960043139908504</v>
      </c>
      <c r="J172" s="25"/>
    </row>
    <row r="173" spans="1:10" ht="14.25" x14ac:dyDescent="0.2">
      <c r="A173" s="10">
        <f t="shared" si="2"/>
        <v>42902</v>
      </c>
      <c r="B173" s="148">
        <v>11.262861229166674</v>
      </c>
      <c r="C173" s="148">
        <v>22.339885248052099</v>
      </c>
      <c r="D173" s="475">
        <v>4.1399999999999996E-3</v>
      </c>
      <c r="E173" s="174">
        <v>2.81</v>
      </c>
      <c r="F173" s="149">
        <v>2390</v>
      </c>
      <c r="G173" s="468">
        <v>4.1399999999999996E-3</v>
      </c>
      <c r="H173" s="340">
        <v>2390</v>
      </c>
      <c r="I173" s="135">
        <v>0.25138000555141121</v>
      </c>
      <c r="J173" s="25"/>
    </row>
    <row r="174" spans="1:10" ht="14.25" x14ac:dyDescent="0.2">
      <c r="A174" s="10">
        <f t="shared" si="2"/>
        <v>42903</v>
      </c>
      <c r="B174" s="148">
        <v>3.8256324625000029</v>
      </c>
      <c r="C174" s="148">
        <v>7.5881419893687561</v>
      </c>
      <c r="D174" s="475">
        <v>3.9699999999999996E-3</v>
      </c>
      <c r="E174" s="174">
        <v>2.66</v>
      </c>
      <c r="F174" s="149">
        <v>2300</v>
      </c>
      <c r="G174" s="468">
        <v>3.9699999999999996E-3</v>
      </c>
      <c r="H174" s="340">
        <v>2300</v>
      </c>
      <c r="I174" s="135">
        <v>8.1879542610603984E-2</v>
      </c>
      <c r="J174" s="25"/>
    </row>
    <row r="175" spans="1:10" ht="14.25" x14ac:dyDescent="0.2">
      <c r="A175" s="10">
        <f t="shared" si="2"/>
        <v>42904</v>
      </c>
      <c r="B175" s="148">
        <v>4.5835590625000036</v>
      </c>
      <c r="C175" s="148">
        <v>9.0914894004687579</v>
      </c>
      <c r="D175" s="475">
        <v>4.0099999999999997E-3</v>
      </c>
      <c r="E175" s="174">
        <v>2.5299999999999998</v>
      </c>
      <c r="F175" s="149">
        <v>2260</v>
      </c>
      <c r="G175" s="468">
        <v>4.0099999999999997E-3</v>
      </c>
      <c r="H175" s="340">
        <v>2260</v>
      </c>
      <c r="I175" s="135">
        <v>9.9089779443801054E-2</v>
      </c>
      <c r="J175" s="25"/>
    </row>
    <row r="176" spans="1:10" ht="14.25" x14ac:dyDescent="0.2">
      <c r="A176" s="10">
        <f t="shared" si="2"/>
        <v>42905</v>
      </c>
      <c r="B176" s="148">
        <v>4.5559853125000034</v>
      </c>
      <c r="C176" s="148">
        <v>9.0367968673437566</v>
      </c>
      <c r="D176" s="475">
        <v>3.9100000000000003E-3</v>
      </c>
      <c r="E176" s="174">
        <v>2.46</v>
      </c>
      <c r="F176" s="149">
        <v>2200</v>
      </c>
      <c r="G176" s="468">
        <v>3.9100000000000003E-3</v>
      </c>
      <c r="H176" s="340">
        <v>2200</v>
      </c>
      <c r="I176" s="135">
        <v>9.6037474292071684E-2</v>
      </c>
      <c r="J176" s="25"/>
    </row>
    <row r="177" spans="1:10" ht="14.25" x14ac:dyDescent="0.2">
      <c r="A177" s="10">
        <f t="shared" si="2"/>
        <v>42906</v>
      </c>
      <c r="B177" s="148">
        <v>3.4683976000000065</v>
      </c>
      <c r="C177" s="148">
        <v>6.8795666396000135</v>
      </c>
      <c r="D177" s="475">
        <v>3.9100000000000003E-3</v>
      </c>
      <c r="E177" s="174">
        <v>2.36</v>
      </c>
      <c r="F177" s="149">
        <v>2190</v>
      </c>
      <c r="G177" s="468">
        <v>3.9100000000000003E-3</v>
      </c>
      <c r="H177" s="340">
        <v>2190</v>
      </c>
      <c r="I177" s="135">
        <v>7.3111768914352393E-2</v>
      </c>
      <c r="J177" s="25"/>
    </row>
    <row r="178" spans="1:10" ht="14.25" x14ac:dyDescent="0.2">
      <c r="A178" s="10">
        <f t="shared" si="2"/>
        <v>42907</v>
      </c>
      <c r="B178" s="148">
        <v>1.790166187500003</v>
      </c>
      <c r="C178" s="148">
        <v>3.5507946329062561</v>
      </c>
      <c r="D178" s="475">
        <v>4.5399999999999998E-3</v>
      </c>
      <c r="E178" s="174">
        <v>2.56</v>
      </c>
      <c r="F178" s="149">
        <v>2260</v>
      </c>
      <c r="G178" s="479">
        <v>4.5399999999999998E-3</v>
      </c>
      <c r="H178" s="482">
        <v>2260</v>
      </c>
      <c r="I178" s="135">
        <v>4.3815811547565982E-2</v>
      </c>
      <c r="J178" s="25"/>
    </row>
    <row r="179" spans="1:10" ht="14.25" x14ac:dyDescent="0.2">
      <c r="A179" s="10">
        <f t="shared" si="2"/>
        <v>42908</v>
      </c>
      <c r="B179" s="148">
        <v>1.6059531125000006</v>
      </c>
      <c r="C179" s="148">
        <v>3.1854079986437513</v>
      </c>
      <c r="D179" s="475">
        <v>4.0899999999999999E-3</v>
      </c>
      <c r="E179" s="174">
        <v>2.5099999999999998</v>
      </c>
      <c r="F179" s="149">
        <v>2250</v>
      </c>
      <c r="G179" s="479">
        <v>4.0899999999999999E-3</v>
      </c>
      <c r="H179" s="482">
        <v>2250</v>
      </c>
      <c r="I179" s="135">
        <v>3.5410970265883093E-2</v>
      </c>
      <c r="J179" s="25"/>
    </row>
    <row r="180" spans="1:10" ht="14.25" x14ac:dyDescent="0.2">
      <c r="A180" s="10">
        <f t="shared" si="2"/>
        <v>42909</v>
      </c>
      <c r="B180" s="148">
        <v>1.2887775875000005</v>
      </c>
      <c r="C180" s="148">
        <v>2.5562903448062508</v>
      </c>
      <c r="D180" s="475">
        <v>3.9699999999999996E-3</v>
      </c>
      <c r="E180" s="174">
        <v>2.5</v>
      </c>
      <c r="F180" s="149">
        <v>2230</v>
      </c>
      <c r="G180" s="479">
        <v>3.9699999999999996E-3</v>
      </c>
      <c r="H180" s="482">
        <v>2230</v>
      </c>
      <c r="I180" s="135">
        <v>2.7583548714018052E-2</v>
      </c>
      <c r="J180" s="25"/>
    </row>
    <row r="181" spans="1:10" ht="14.25" x14ac:dyDescent="0.2">
      <c r="A181" s="10">
        <f t="shared" si="2"/>
        <v>42910</v>
      </c>
      <c r="B181" s="148">
        <v>1.068982549999999</v>
      </c>
      <c r="C181" s="148">
        <v>2.1203268879249979</v>
      </c>
      <c r="D181" s="475">
        <v>3.98E-3</v>
      </c>
      <c r="E181" s="174">
        <v>2.48</v>
      </c>
      <c r="F181" s="149">
        <v>2210</v>
      </c>
      <c r="G181" s="479">
        <v>3.98E-3</v>
      </c>
      <c r="H181" s="482">
        <v>2210</v>
      </c>
      <c r="I181" s="135">
        <v>2.2936932955892976E-2</v>
      </c>
      <c r="J181" s="25"/>
    </row>
    <row r="182" spans="1:10" ht="14.25" x14ac:dyDescent="0.2">
      <c r="A182" s="10">
        <f t="shared" si="2"/>
        <v>42911</v>
      </c>
      <c r="B182" s="148">
        <v>0.98550611249999953</v>
      </c>
      <c r="C182" s="148">
        <v>1.9547513741437492</v>
      </c>
      <c r="D182" s="475">
        <v>4.1399999999999996E-3</v>
      </c>
      <c r="E182" s="174">
        <v>2.4500000000000002</v>
      </c>
      <c r="F182" s="149">
        <v>2200</v>
      </c>
      <c r="G182" s="479">
        <v>4.1399999999999996E-3</v>
      </c>
      <c r="H182" s="482">
        <v>2200</v>
      </c>
      <c r="I182" s="135">
        <v>2.1995878932580017E-2</v>
      </c>
      <c r="J182" s="25"/>
    </row>
    <row r="183" spans="1:10" ht="14.25" x14ac:dyDescent="0.2">
      <c r="A183" s="10">
        <f t="shared" si="2"/>
        <v>42912</v>
      </c>
      <c r="B183" s="148">
        <v>0.79745206250000189</v>
      </c>
      <c r="C183" s="148">
        <v>1.5817461659687537</v>
      </c>
      <c r="D183" s="475">
        <v>4.2300000000000003E-3</v>
      </c>
      <c r="E183" s="174">
        <v>2.5</v>
      </c>
      <c r="F183" s="149">
        <v>2210</v>
      </c>
      <c r="G183" s="479">
        <v>4.2300000000000003E-3</v>
      </c>
      <c r="H183" s="482">
        <v>2210</v>
      </c>
      <c r="I183" s="135">
        <v>1.8185557114605996E-2</v>
      </c>
      <c r="J183" s="25"/>
    </row>
    <row r="184" spans="1:10" ht="14.25" x14ac:dyDescent="0.2">
      <c r="A184" s="10">
        <f t="shared" si="2"/>
        <v>42913</v>
      </c>
      <c r="B184" s="148">
        <v>0.35896875000000622</v>
      </c>
      <c r="C184" s="148">
        <v>0.71201451562501239</v>
      </c>
      <c r="D184" s="475">
        <v>4.6800000000000001E-3</v>
      </c>
      <c r="E184" s="174">
        <v>2.5299999999999998</v>
      </c>
      <c r="F184" s="149">
        <v>2220</v>
      </c>
      <c r="G184" s="479">
        <v>4.6800000000000001E-3</v>
      </c>
      <c r="H184" s="482">
        <v>2220</v>
      </c>
      <c r="I184" s="135">
        <v>9.0569955222339089E-3</v>
      </c>
      <c r="J184" s="25"/>
    </row>
    <row r="185" spans="1:10" ht="14.25" x14ac:dyDescent="0.2">
      <c r="A185" s="10">
        <f t="shared" si="2"/>
        <v>42914</v>
      </c>
      <c r="B185" s="148">
        <v>0.29619328750001045</v>
      </c>
      <c r="C185" s="148">
        <v>0.5874993857562707</v>
      </c>
      <c r="D185" s="475">
        <v>5.4400000000000004E-3</v>
      </c>
      <c r="E185" s="174">
        <v>2.84</v>
      </c>
      <c r="F185" s="149">
        <v>2350</v>
      </c>
      <c r="G185" s="479">
        <v>5.4400000000000004E-3</v>
      </c>
      <c r="H185" s="482">
        <v>2350</v>
      </c>
      <c r="I185" s="135">
        <v>8.6867189178413597E-3</v>
      </c>
      <c r="J185" s="25"/>
    </row>
    <row r="186" spans="1:10" ht="14.25" x14ac:dyDescent="0.2">
      <c r="A186" s="10">
        <f t="shared" si="2"/>
        <v>42915</v>
      </c>
      <c r="B186" s="148">
        <v>0.36082050833333906</v>
      </c>
      <c r="C186" s="148">
        <v>0.715687478279178</v>
      </c>
      <c r="D186" s="475">
        <v>5.4200000000000003E-3</v>
      </c>
      <c r="E186" s="174">
        <v>2.84</v>
      </c>
      <c r="F186" s="149">
        <v>2330</v>
      </c>
      <c r="G186" s="479">
        <v>5.4200000000000003E-3</v>
      </c>
      <c r="H186" s="482">
        <v>2330</v>
      </c>
      <c r="I186" s="135">
        <v>1.0543193027518409E-2</v>
      </c>
      <c r="J186" s="25"/>
    </row>
    <row r="187" spans="1:10" ht="14.25" x14ac:dyDescent="0.2">
      <c r="A187" s="10">
        <f t="shared" si="2"/>
        <v>42916</v>
      </c>
      <c r="B187" s="148">
        <v>0.437192360784319</v>
      </c>
      <c r="C187" s="148">
        <v>0.86717104761569674</v>
      </c>
      <c r="D187" s="475">
        <v>5.28E-3</v>
      </c>
      <c r="E187" s="174">
        <v>2.85</v>
      </c>
      <c r="F187" s="149">
        <v>2320</v>
      </c>
      <c r="G187" s="480">
        <v>5.28E-3</v>
      </c>
      <c r="H187" s="482">
        <v>2320</v>
      </c>
      <c r="I187" s="135">
        <v>1.2444806391174769E-2</v>
      </c>
      <c r="J187" s="25"/>
    </row>
    <row r="188" spans="1:10" ht="14.25" x14ac:dyDescent="0.2">
      <c r="A188" s="10">
        <f>+A187+1</f>
        <v>42917</v>
      </c>
      <c r="B188" s="148">
        <v>0.3667482500000066</v>
      </c>
      <c r="C188" s="148">
        <v>0.72744515387501307</v>
      </c>
      <c r="D188" s="475">
        <v>5.3400000000000001E-3</v>
      </c>
      <c r="E188" s="174">
        <v>2.88</v>
      </c>
      <c r="F188" s="149">
        <v>2330</v>
      </c>
      <c r="G188" s="480">
        <v>5.3400000000000001E-3</v>
      </c>
      <c r="H188" s="482">
        <v>2330</v>
      </c>
      <c r="I188" s="135">
        <v>1.0558226256760405E-2</v>
      </c>
      <c r="J188" s="25"/>
    </row>
    <row r="189" spans="1:10" ht="14.25" x14ac:dyDescent="0.2">
      <c r="A189" s="10">
        <f t="shared" si="2"/>
        <v>42918</v>
      </c>
      <c r="B189" s="148">
        <v>0.46674927500000241</v>
      </c>
      <c r="C189" s="148">
        <v>0.92579718696250479</v>
      </c>
      <c r="D189" s="475">
        <v>5.4200000000000003E-3</v>
      </c>
      <c r="E189" s="174">
        <v>2.81</v>
      </c>
      <c r="F189" s="149">
        <v>2310</v>
      </c>
      <c r="G189" s="480">
        <v>5.4200000000000003E-3</v>
      </c>
      <c r="H189" s="482">
        <v>2310</v>
      </c>
      <c r="I189" s="135">
        <v>1.3638436807569357E-2</v>
      </c>
      <c r="J189" s="25"/>
    </row>
    <row r="190" spans="1:10" ht="14.25" x14ac:dyDescent="0.2">
      <c r="A190" s="10">
        <f t="shared" si="2"/>
        <v>42919</v>
      </c>
      <c r="B190" s="148">
        <v>0.42794982500000467</v>
      </c>
      <c r="C190" s="148">
        <v>0.84883847788750932</v>
      </c>
      <c r="D190" s="475">
        <v>5.3699999999999998E-3</v>
      </c>
      <c r="E190" s="174">
        <v>2.9</v>
      </c>
      <c r="F190" s="149">
        <v>2300</v>
      </c>
      <c r="G190" s="480">
        <v>5.3699999999999998E-3</v>
      </c>
      <c r="H190" s="482">
        <v>2300</v>
      </c>
      <c r="I190" s="135">
        <v>1.2389357818163605E-2</v>
      </c>
      <c r="J190" s="25"/>
    </row>
    <row r="191" spans="1:10" ht="14.25" x14ac:dyDescent="0.2">
      <c r="A191" s="10">
        <f t="shared" si="2"/>
        <v>42920</v>
      </c>
      <c r="B191" s="148">
        <v>0.48668783333333332</v>
      </c>
      <c r="C191" s="148">
        <v>0.96534531741666663</v>
      </c>
      <c r="D191" s="475">
        <v>5.3099999999999996E-3</v>
      </c>
      <c r="E191" s="174">
        <v>2.97</v>
      </c>
      <c r="F191" s="149">
        <v>2320</v>
      </c>
      <c r="G191" s="480">
        <v>5.3099999999999996E-3</v>
      </c>
      <c r="H191" s="482">
        <v>2320</v>
      </c>
      <c r="I191" s="135">
        <v>1.3932423521241435E-2</v>
      </c>
      <c r="J191" s="25"/>
    </row>
    <row r="192" spans="1:10" ht="14.25" x14ac:dyDescent="0.2">
      <c r="A192" s="10">
        <f t="shared" si="2"/>
        <v>42921</v>
      </c>
      <c r="B192" s="148">
        <v>0.17786962916666482</v>
      </c>
      <c r="C192" s="148">
        <v>0.35280440945207969</v>
      </c>
      <c r="D192" s="475">
        <v>6.1500000000000001E-3</v>
      </c>
      <c r="E192" s="174">
        <v>3.56</v>
      </c>
      <c r="F192" s="149">
        <v>2600</v>
      </c>
      <c r="G192" s="480">
        <v>6.1500000000000001E-3</v>
      </c>
      <c r="H192" s="482">
        <v>2600</v>
      </c>
      <c r="I192" s="135">
        <v>5.8973726670781294E-3</v>
      </c>
      <c r="J192" s="25"/>
    </row>
    <row r="193" spans="1:10" ht="14.25" x14ac:dyDescent="0.2">
      <c r="A193" s="10">
        <f t="shared" si="2"/>
        <v>42922</v>
      </c>
      <c r="B193" s="148">
        <v>1.3184451125000003</v>
      </c>
      <c r="C193" s="148">
        <v>2.6151358806437508</v>
      </c>
      <c r="D193" s="475">
        <v>5.96E-3</v>
      </c>
      <c r="E193" s="174">
        <v>3.67</v>
      </c>
      <c r="F193" s="149">
        <v>2670</v>
      </c>
      <c r="G193" s="480">
        <v>5.96E-3</v>
      </c>
      <c r="H193" s="482">
        <v>2670</v>
      </c>
      <c r="I193" s="135">
        <v>4.23633183685947E-2</v>
      </c>
      <c r="J193" s="25"/>
    </row>
    <row r="194" spans="1:10" ht="14.25" x14ac:dyDescent="0.2">
      <c r="A194" s="10">
        <f t="shared" si="2"/>
        <v>42923</v>
      </c>
      <c r="B194" s="148">
        <v>2.179072879166668</v>
      </c>
      <c r="C194" s="148">
        <v>4.3221910558270862</v>
      </c>
      <c r="D194" s="475">
        <v>6.0299999999999998E-3</v>
      </c>
      <c r="E194" s="174">
        <v>4.07</v>
      </c>
      <c r="F194" s="149">
        <v>2810</v>
      </c>
      <c r="G194" s="480">
        <v>6.0299999999999998E-3</v>
      </c>
      <c r="H194" s="482">
        <v>2810</v>
      </c>
      <c r="I194" s="135">
        <v>7.0838723197120257E-2</v>
      </c>
      <c r="J194" s="25"/>
    </row>
    <row r="195" spans="1:10" ht="14.25" x14ac:dyDescent="0.2">
      <c r="A195" s="10">
        <f t="shared" si="2"/>
        <v>42924</v>
      </c>
      <c r="B195" s="148">
        <v>2.2203656000000032</v>
      </c>
      <c r="C195" s="148">
        <v>4.4040951676000066</v>
      </c>
      <c r="D195" s="475">
        <v>5.47E-3</v>
      </c>
      <c r="E195" s="174">
        <v>4.3499999999999996</v>
      </c>
      <c r="F195" s="149">
        <v>2950</v>
      </c>
      <c r="G195" s="480">
        <v>5.47E-3</v>
      </c>
      <c r="H195" s="482">
        <v>2950</v>
      </c>
      <c r="I195" s="135">
        <v>6.547770874048639E-2</v>
      </c>
      <c r="J195" s="25"/>
    </row>
    <row r="196" spans="1:10" ht="14.25" x14ac:dyDescent="0.2">
      <c r="A196" s="10">
        <f t="shared" si="2"/>
        <v>42925</v>
      </c>
      <c r="B196" s="148">
        <v>2.1808122291666705</v>
      </c>
      <c r="C196" s="148">
        <v>4.3256410565520911</v>
      </c>
      <c r="D196" s="475">
        <v>5.6499999999999996E-3</v>
      </c>
      <c r="E196" s="174">
        <v>4.8499999999999996</v>
      </c>
      <c r="F196" s="149">
        <v>3080</v>
      </c>
      <c r="G196" s="480">
        <v>5.6499999999999996E-3</v>
      </c>
      <c r="H196" s="482">
        <v>3080</v>
      </c>
      <c r="I196" s="135">
        <v>6.6427572013153496E-2</v>
      </c>
      <c r="J196" s="25"/>
    </row>
    <row r="197" spans="1:10" ht="14.25" x14ac:dyDescent="0.2">
      <c r="A197" s="10">
        <f t="shared" si="2"/>
        <v>42926</v>
      </c>
      <c r="B197" s="148">
        <v>2.0620109333333319</v>
      </c>
      <c r="C197" s="148">
        <v>4.0899986862666635</v>
      </c>
      <c r="D197" s="475">
        <v>5.5100000000000001E-3</v>
      </c>
      <c r="E197" s="174">
        <v>5.0199999999999996</v>
      </c>
      <c r="F197" s="149">
        <v>3150</v>
      </c>
      <c r="G197" s="480">
        <v>5.5100000000000001E-3</v>
      </c>
      <c r="H197" s="482">
        <v>3150</v>
      </c>
      <c r="I197" s="135">
        <v>6.1252556525293086E-2</v>
      </c>
      <c r="J197" s="25"/>
    </row>
    <row r="198" spans="1:10" ht="14.25" x14ac:dyDescent="0.2">
      <c r="A198" s="10">
        <f t="shared" si="2"/>
        <v>42927</v>
      </c>
      <c r="B198" s="148">
        <v>2.2208144125000011</v>
      </c>
      <c r="C198" s="148">
        <v>4.4049853871937525</v>
      </c>
      <c r="D198" s="475">
        <v>5.6499999999999996E-3</v>
      </c>
      <c r="E198" s="174">
        <v>5.0599999999999996</v>
      </c>
      <c r="F198" s="149">
        <v>3160</v>
      </c>
      <c r="G198" s="480">
        <v>5.6499999999999996E-3</v>
      </c>
      <c r="H198" s="482">
        <v>3160</v>
      </c>
      <c r="I198" s="135">
        <v>6.7646039095518293E-2</v>
      </c>
      <c r="J198" s="25"/>
    </row>
    <row r="199" spans="1:10" ht="14.25" x14ac:dyDescent="0.2">
      <c r="A199" s="10">
        <f t="shared" si="2"/>
        <v>42928</v>
      </c>
      <c r="B199" s="148">
        <v>2.1726495750000026</v>
      </c>
      <c r="C199" s="148">
        <v>4.3094504320125049</v>
      </c>
      <c r="D199" s="475">
        <v>5.8999999999999999E-3</v>
      </c>
      <c r="E199" s="174">
        <v>5.54</v>
      </c>
      <c r="F199" s="149">
        <v>3400</v>
      </c>
      <c r="G199" s="480">
        <v>5.8999999999999999E-3</v>
      </c>
      <c r="H199" s="482">
        <v>3400</v>
      </c>
      <c r="I199" s="135">
        <v>6.9107209017838928E-2</v>
      </c>
      <c r="J199" s="25"/>
    </row>
    <row r="200" spans="1:10" ht="14.25" x14ac:dyDescent="0.2">
      <c r="A200" s="10">
        <f t="shared" si="2"/>
        <v>42929</v>
      </c>
      <c r="B200" s="148">
        <v>2.0706530375000001</v>
      </c>
      <c r="C200" s="148">
        <v>4.1071402998812498</v>
      </c>
      <c r="D200" s="475">
        <v>5.5700000000000003E-3</v>
      </c>
      <c r="E200" s="174">
        <v>5.44</v>
      </c>
      <c r="F200" s="149">
        <v>3380</v>
      </c>
      <c r="G200" s="479">
        <v>5.5700000000000003E-3</v>
      </c>
      <c r="H200" s="482">
        <v>3380</v>
      </c>
      <c r="I200" s="135">
        <v>6.2179064856380216E-2</v>
      </c>
      <c r="J200" s="25"/>
    </row>
    <row r="201" spans="1:10" ht="14.25" x14ac:dyDescent="0.2">
      <c r="A201" s="10">
        <f t="shared" ref="A201:A264" si="3">+A200+1</f>
        <v>42930</v>
      </c>
      <c r="B201" s="148">
        <v>1.98412145</v>
      </c>
      <c r="C201" s="148">
        <v>3.9355048960749999</v>
      </c>
      <c r="D201" s="475">
        <v>5.1200000000000004E-3</v>
      </c>
      <c r="E201" s="174">
        <v>5.52</v>
      </c>
      <c r="F201" s="149">
        <v>3380</v>
      </c>
      <c r="G201" s="479">
        <v>5.1200000000000004E-3</v>
      </c>
      <c r="H201" s="482">
        <v>3380</v>
      </c>
      <c r="I201" s="135">
        <v>5.4767115814563075E-2</v>
      </c>
      <c r="J201" s="25"/>
    </row>
    <row r="202" spans="1:10" ht="14.25" x14ac:dyDescent="0.2">
      <c r="A202" s="10">
        <f t="shared" si="3"/>
        <v>42931</v>
      </c>
      <c r="B202" s="148">
        <v>1.8750197000000017</v>
      </c>
      <c r="C202" s="148">
        <v>3.7191015749500034</v>
      </c>
      <c r="D202" s="475">
        <v>5.4799999999999996E-3</v>
      </c>
      <c r="E202" s="174">
        <v>5.51</v>
      </c>
      <c r="F202" s="149">
        <v>3390</v>
      </c>
      <c r="G202" s="479">
        <v>5.4799999999999996E-3</v>
      </c>
      <c r="H202" s="482">
        <v>3390</v>
      </c>
      <c r="I202" s="135">
        <v>5.5394679082313311E-2</v>
      </c>
      <c r="J202" s="25"/>
    </row>
    <row r="203" spans="1:10" ht="14.25" x14ac:dyDescent="0.2">
      <c r="A203" s="10">
        <f t="shared" si="3"/>
        <v>42932</v>
      </c>
      <c r="B203" s="148">
        <v>3.0310159333333431</v>
      </c>
      <c r="C203" s="148">
        <v>6.0120201037666865</v>
      </c>
      <c r="D203" s="475">
        <v>5.1999999999999998E-3</v>
      </c>
      <c r="E203" s="174">
        <v>5.51</v>
      </c>
      <c r="F203" s="149">
        <v>3400</v>
      </c>
      <c r="G203" s="479">
        <v>5.1999999999999998E-3</v>
      </c>
      <c r="H203" s="482">
        <v>3400</v>
      </c>
      <c r="I203" s="135">
        <v>8.4971487338596829E-2</v>
      </c>
      <c r="J203" s="25"/>
    </row>
    <row r="204" spans="1:10" ht="14.25" x14ac:dyDescent="0.2">
      <c r="A204" s="10">
        <f t="shared" si="3"/>
        <v>42933</v>
      </c>
      <c r="B204" s="148">
        <v>2.8895273000000081</v>
      </c>
      <c r="C204" s="148">
        <v>5.7313773995500163</v>
      </c>
      <c r="D204" s="475">
        <v>5.28E-3</v>
      </c>
      <c r="E204" s="174">
        <v>5.09</v>
      </c>
      <c r="F204" s="149">
        <v>3420</v>
      </c>
      <c r="G204" s="479">
        <v>5.28E-3</v>
      </c>
      <c r="H204" s="482">
        <v>3420</v>
      </c>
      <c r="I204" s="135">
        <v>8.2251226316038262E-2</v>
      </c>
      <c r="J204" s="25"/>
    </row>
    <row r="205" spans="1:10" ht="14.25" x14ac:dyDescent="0.2">
      <c r="A205" s="10">
        <f t="shared" si="3"/>
        <v>42934</v>
      </c>
      <c r="B205" s="148">
        <v>1.3127500875000018</v>
      </c>
      <c r="C205" s="148">
        <v>2.6038397985562534</v>
      </c>
      <c r="D205" s="475">
        <v>5.6600000000000001E-3</v>
      </c>
      <c r="E205" s="174">
        <v>5.17</v>
      </c>
      <c r="F205" s="149">
        <v>3450</v>
      </c>
      <c r="G205" s="479">
        <v>5.6600000000000001E-3</v>
      </c>
      <c r="H205" s="482">
        <v>3450</v>
      </c>
      <c r="I205" s="135">
        <v>4.0057159000213574E-2</v>
      </c>
      <c r="J205" s="25"/>
    </row>
    <row r="206" spans="1:10" ht="14.25" x14ac:dyDescent="0.2">
      <c r="A206" s="10">
        <f t="shared" si="3"/>
        <v>42935</v>
      </c>
      <c r="B206" s="148">
        <v>0.66805484999999853</v>
      </c>
      <c r="C206" s="148">
        <v>1.3250867949749972</v>
      </c>
      <c r="D206" s="475">
        <v>6.3800000000000003E-3</v>
      </c>
      <c r="E206" s="174">
        <v>5.62</v>
      </c>
      <c r="F206" s="149">
        <v>3640</v>
      </c>
      <c r="G206" s="479">
        <v>6.3800000000000003E-3</v>
      </c>
      <c r="H206" s="482">
        <v>3640</v>
      </c>
      <c r="I206" s="135">
        <v>2.2978118097774228E-2</v>
      </c>
      <c r="J206" s="25"/>
    </row>
    <row r="207" spans="1:10" ht="14.25" x14ac:dyDescent="0.2">
      <c r="A207" s="10">
        <f t="shared" si="3"/>
        <v>42936</v>
      </c>
      <c r="B207" s="148">
        <v>0.63673203749999729</v>
      </c>
      <c r="C207" s="148">
        <v>1.2629579963812447</v>
      </c>
      <c r="D207" s="475">
        <v>6.0600000000000003E-3</v>
      </c>
      <c r="E207" s="174">
        <v>5.55</v>
      </c>
      <c r="F207" s="149">
        <v>3630</v>
      </c>
      <c r="G207" s="479">
        <v>6.0600000000000003E-3</v>
      </c>
      <c r="H207" s="482">
        <v>3630</v>
      </c>
      <c r="I207" s="135">
        <v>2.0802282195035195E-2</v>
      </c>
      <c r="J207" s="25"/>
    </row>
    <row r="208" spans="1:10" ht="14.25" x14ac:dyDescent="0.2">
      <c r="A208" s="10">
        <f t="shared" si="3"/>
        <v>42937</v>
      </c>
      <c r="B208" s="148">
        <v>0.71346553749999986</v>
      </c>
      <c r="C208" s="148">
        <v>1.4151588936312498</v>
      </c>
      <c r="D208" s="475">
        <v>5.6299999999999996E-3</v>
      </c>
      <c r="E208" s="174">
        <v>5.42</v>
      </c>
      <c r="F208" s="149">
        <v>3570</v>
      </c>
      <c r="G208" s="479">
        <v>5.6299999999999996E-3</v>
      </c>
      <c r="H208" s="482">
        <v>3570</v>
      </c>
      <c r="I208" s="135">
        <v>2.1655242544369218E-2</v>
      </c>
      <c r="J208" s="25"/>
    </row>
    <row r="209" spans="1:10" ht="14.25" x14ac:dyDescent="0.2">
      <c r="A209" s="10">
        <f t="shared" si="3"/>
        <v>42938</v>
      </c>
      <c r="B209" s="148">
        <v>0.76445117500000226</v>
      </c>
      <c r="C209" s="148">
        <v>1.5162889056125044</v>
      </c>
      <c r="D209" s="475">
        <v>5.6100000000000004E-3</v>
      </c>
      <c r="E209" s="174">
        <v>5.29</v>
      </c>
      <c r="F209" s="149">
        <v>3540</v>
      </c>
      <c r="G209" s="479">
        <v>5.6100000000000004E-3</v>
      </c>
      <c r="H209" s="482">
        <v>3540</v>
      </c>
      <c r="I209" s="135">
        <v>2.3120342907001358E-2</v>
      </c>
      <c r="J209" s="25"/>
    </row>
    <row r="210" spans="1:10" ht="14.25" x14ac:dyDescent="0.2">
      <c r="A210" s="10">
        <f t="shared" si="3"/>
        <v>42939</v>
      </c>
      <c r="B210" s="148">
        <v>0.77416272500000272</v>
      </c>
      <c r="C210" s="148">
        <v>1.5355517650375055</v>
      </c>
      <c r="D210" s="475">
        <v>5.7099999999999998E-3</v>
      </c>
      <c r="E210" s="174">
        <v>5.26</v>
      </c>
      <c r="F210" s="149">
        <v>3500</v>
      </c>
      <c r="G210" s="479">
        <v>5.7099999999999998E-3</v>
      </c>
      <c r="H210" s="482">
        <v>3500</v>
      </c>
      <c r="I210" s="135">
        <v>2.3831425571993779E-2</v>
      </c>
      <c r="J210" s="25"/>
    </row>
    <row r="211" spans="1:10" ht="14.25" x14ac:dyDescent="0.2">
      <c r="A211" s="10">
        <f t="shared" si="3"/>
        <v>42940</v>
      </c>
      <c r="B211" s="148">
        <v>1.5420848541666665</v>
      </c>
      <c r="C211" s="148">
        <v>3.0587253082395831</v>
      </c>
      <c r="D211" s="475">
        <v>5.8500000000000002E-3</v>
      </c>
      <c r="E211" s="174">
        <v>5.14</v>
      </c>
      <c r="F211" s="149">
        <v>3480</v>
      </c>
      <c r="G211" s="479">
        <v>5.8500000000000002E-3</v>
      </c>
      <c r="H211" s="482">
        <v>3480</v>
      </c>
      <c r="I211" s="135">
        <v>4.8634650018601844E-2</v>
      </c>
      <c r="J211" s="25"/>
    </row>
    <row r="212" spans="1:10" ht="14.25" x14ac:dyDescent="0.2">
      <c r="A212" s="10">
        <f t="shared" si="3"/>
        <v>42941</v>
      </c>
      <c r="B212" s="148">
        <v>2.2911005999999996</v>
      </c>
      <c r="C212" s="148">
        <v>4.544398040099999</v>
      </c>
      <c r="D212" s="475">
        <v>6.0699999999999999E-3</v>
      </c>
      <c r="E212" s="174">
        <v>5.01</v>
      </c>
      <c r="F212" s="149">
        <v>3390</v>
      </c>
      <c r="G212" s="479">
        <v>6.0699999999999999E-3</v>
      </c>
      <c r="H212" s="482">
        <v>3390</v>
      </c>
      <c r="I212" s="135">
        <v>7.4974660409060215E-2</v>
      </c>
      <c r="J212" s="25"/>
    </row>
    <row r="213" spans="1:10" ht="14.25" x14ac:dyDescent="0.2">
      <c r="A213" s="10">
        <f t="shared" si="3"/>
        <v>42942</v>
      </c>
      <c r="B213" s="148">
        <v>2.4094717166666677</v>
      </c>
      <c r="C213" s="148">
        <v>4.7791871500083358</v>
      </c>
      <c r="D213" s="475">
        <v>6.6499999999999997E-3</v>
      </c>
      <c r="E213" s="174">
        <v>5.19</v>
      </c>
      <c r="F213" s="149">
        <v>3520</v>
      </c>
      <c r="G213" s="479">
        <v>6.6499999999999997E-3</v>
      </c>
      <c r="H213" s="482">
        <v>3520</v>
      </c>
      <c r="I213" s="135">
        <v>8.6382373980255667E-2</v>
      </c>
      <c r="J213" s="25"/>
    </row>
    <row r="214" spans="1:10" ht="14.25" x14ac:dyDescent="0.2">
      <c r="A214" s="10">
        <f t="shared" si="3"/>
        <v>42943</v>
      </c>
      <c r="B214" s="148">
        <v>2.1282963291666701</v>
      </c>
      <c r="C214" s="148">
        <v>4.2214757689020903</v>
      </c>
      <c r="D214" s="475">
        <v>6.4000000000000003E-3</v>
      </c>
      <c r="E214" s="174">
        <v>4.95</v>
      </c>
      <c r="F214" s="149">
        <v>3420</v>
      </c>
      <c r="G214" s="479">
        <v>6.4000000000000003E-3</v>
      </c>
      <c r="H214" s="482">
        <v>3420</v>
      </c>
      <c r="I214" s="135">
        <v>7.343341529520564E-2</v>
      </c>
      <c r="J214" s="25"/>
    </row>
    <row r="215" spans="1:10" ht="14.25" x14ac:dyDescent="0.2">
      <c r="A215" s="10">
        <f t="shared" si="3"/>
        <v>42944</v>
      </c>
      <c r="B215" s="148">
        <v>1.5913671541666687</v>
      </c>
      <c r="C215" s="148">
        <v>3.1564767502895874</v>
      </c>
      <c r="D215" s="475">
        <v>5.7499999999999999E-3</v>
      </c>
      <c r="E215" s="174">
        <v>4.87</v>
      </c>
      <c r="F215" s="149">
        <v>3360</v>
      </c>
      <c r="G215" s="479">
        <v>5.7499999999999999E-3</v>
      </c>
      <c r="H215" s="482">
        <v>3360</v>
      </c>
      <c r="I215" s="135">
        <v>4.9330996891900819E-2</v>
      </c>
      <c r="J215" s="25"/>
    </row>
    <row r="216" spans="1:10" ht="14.25" x14ac:dyDescent="0.2">
      <c r="A216" s="10">
        <f t="shared" si="3"/>
        <v>42945</v>
      </c>
      <c r="B216" s="148">
        <v>1.5941146750000019</v>
      </c>
      <c r="C216" s="148">
        <v>3.1619264578625037</v>
      </c>
      <c r="D216" s="475">
        <v>5.8700000000000002E-3</v>
      </c>
      <c r="E216" s="174">
        <v>4.59</v>
      </c>
      <c r="F216" s="149">
        <v>3270</v>
      </c>
      <c r="G216" s="479">
        <v>5.8700000000000002E-3</v>
      </c>
      <c r="H216" s="482">
        <v>3270</v>
      </c>
      <c r="I216" s="135">
        <v>5.0447461580200574E-2</v>
      </c>
      <c r="J216" s="25"/>
    </row>
    <row r="217" spans="1:10" ht="14.25" x14ac:dyDescent="0.2">
      <c r="A217" s="10">
        <f t="shared" si="3"/>
        <v>42946</v>
      </c>
      <c r="B217" s="148">
        <v>1.4747912875000031</v>
      </c>
      <c r="C217" s="148">
        <v>2.925248518756256</v>
      </c>
      <c r="D217" s="475">
        <v>6.1500000000000001E-3</v>
      </c>
      <c r="E217" s="174">
        <v>4.49</v>
      </c>
      <c r="F217" s="149">
        <v>3200</v>
      </c>
      <c r="G217" s="479">
        <v>6.1500000000000001E-3</v>
      </c>
      <c r="H217" s="482">
        <v>3200</v>
      </c>
      <c r="I217" s="135">
        <v>4.8897576664973949E-2</v>
      </c>
      <c r="J217" s="25"/>
    </row>
    <row r="218" spans="1:10" ht="14.25" x14ac:dyDescent="0.2">
      <c r="A218" s="10">
        <f t="shared" si="3"/>
        <v>42947</v>
      </c>
      <c r="B218" s="148">
        <v>1.4443288333333382</v>
      </c>
      <c r="C218" s="148">
        <v>2.8648262409166763</v>
      </c>
      <c r="D218" s="475">
        <v>6.3200000000000001E-3</v>
      </c>
      <c r="E218" s="174">
        <v>4.37</v>
      </c>
      <c r="F218" s="149">
        <v>3140</v>
      </c>
      <c r="G218" s="479">
        <v>6.3200000000000001E-3</v>
      </c>
      <c r="H218" s="482">
        <v>3140</v>
      </c>
      <c r="I218" s="135">
        <v>4.9211297608168843E-2</v>
      </c>
      <c r="J218" s="25"/>
    </row>
    <row r="219" spans="1:10" ht="14.25" x14ac:dyDescent="0.2">
      <c r="A219" s="10">
        <f>+A218+1</f>
        <v>42948</v>
      </c>
      <c r="B219" s="149">
        <v>1.5691472625000034</v>
      </c>
      <c r="C219" s="149">
        <v>3.1124035951687565</v>
      </c>
      <c r="D219" s="475">
        <v>6.7600000000000004E-3</v>
      </c>
      <c r="E219" s="174">
        <v>4.28</v>
      </c>
      <c r="F219" s="149">
        <v>3130</v>
      </c>
      <c r="G219" s="479">
        <v>6.7600000000000004E-3</v>
      </c>
      <c r="H219" s="482">
        <v>3130</v>
      </c>
      <c r="I219" s="135">
        <v>5.7186307688480285E-2</v>
      </c>
      <c r="J219" s="25"/>
    </row>
    <row r="220" spans="1:10" ht="14.25" x14ac:dyDescent="0.2">
      <c r="A220" s="10">
        <f t="shared" si="3"/>
        <v>42949</v>
      </c>
      <c r="B220" s="149">
        <v>1.5858721125000024</v>
      </c>
      <c r="C220" s="149">
        <v>3.1455773351437548</v>
      </c>
      <c r="D220" s="475">
        <v>7.2899999999999996E-3</v>
      </c>
      <c r="E220" s="174">
        <v>4.45</v>
      </c>
      <c r="F220" s="149">
        <v>3230</v>
      </c>
      <c r="G220" s="479">
        <v>7.2899999999999996E-3</v>
      </c>
      <c r="H220" s="482">
        <v>3230</v>
      </c>
      <c r="I220" s="135">
        <v>6.2327161345552086E-2</v>
      </c>
      <c r="J220" s="25"/>
    </row>
    <row r="221" spans="1:10" ht="14.25" x14ac:dyDescent="0.2">
      <c r="A221" s="10">
        <f t="shared" si="3"/>
        <v>42950</v>
      </c>
      <c r="B221" s="149">
        <v>1.5076323583333382</v>
      </c>
      <c r="C221" s="149">
        <v>2.9903887827541764</v>
      </c>
      <c r="D221" s="475">
        <v>7.0400000000000003E-3</v>
      </c>
      <c r="E221" s="174">
        <v>4.4400000000000004</v>
      </c>
      <c r="F221" s="149">
        <v>3210</v>
      </c>
      <c r="G221" s="479">
        <v>7.0400000000000003E-3</v>
      </c>
      <c r="H221" s="482">
        <v>3210</v>
      </c>
      <c r="I221" s="135">
        <v>5.7220252049141995E-2</v>
      </c>
      <c r="J221" s="25"/>
    </row>
    <row r="222" spans="1:10" ht="14.25" x14ac:dyDescent="0.2">
      <c r="A222" s="10">
        <f t="shared" si="3"/>
        <v>42951</v>
      </c>
      <c r="B222" s="149">
        <v>1.4335784750000053</v>
      </c>
      <c r="C222" s="149">
        <v>2.8435029051625107</v>
      </c>
      <c r="D222" s="475">
        <v>6.77E-3</v>
      </c>
      <c r="E222" s="174">
        <v>4.46</v>
      </c>
      <c r="F222" s="149">
        <v>3180</v>
      </c>
      <c r="G222" s="479">
        <v>6.77E-3</v>
      </c>
      <c r="H222" s="482">
        <v>3180</v>
      </c>
      <c r="I222" s="135">
        <v>5.2322898867488636E-2</v>
      </c>
      <c r="J222" s="25"/>
    </row>
    <row r="223" spans="1:10" ht="14.25" x14ac:dyDescent="0.2">
      <c r="A223" s="10">
        <f t="shared" si="3"/>
        <v>42952</v>
      </c>
      <c r="B223" s="149">
        <v>1.4255756375000057</v>
      </c>
      <c r="C223" s="149">
        <v>2.8276292769812614</v>
      </c>
      <c r="D223" s="475">
        <v>6.77E-3</v>
      </c>
      <c r="E223" s="174">
        <v>4.3499999999999996</v>
      </c>
      <c r="F223" s="149">
        <v>3130</v>
      </c>
      <c r="G223" s="479">
        <v>6.77E-3</v>
      </c>
      <c r="H223" s="482">
        <v>3130</v>
      </c>
      <c r="I223" s="135">
        <v>5.2030810457633407E-2</v>
      </c>
      <c r="J223" s="25"/>
    </row>
    <row r="224" spans="1:10" ht="14.25" x14ac:dyDescent="0.2">
      <c r="A224" s="10">
        <f t="shared" si="3"/>
        <v>42953</v>
      </c>
      <c r="B224" s="149">
        <v>1.4333387500000054</v>
      </c>
      <c r="C224" s="149">
        <v>2.8430274106250106</v>
      </c>
      <c r="D224" s="475">
        <v>6.8199999999999997E-3</v>
      </c>
      <c r="E224" s="174">
        <v>4.37</v>
      </c>
      <c r="F224" s="149">
        <v>3130</v>
      </c>
      <c r="G224" s="479">
        <v>6.8199999999999997E-3</v>
      </c>
      <c r="H224" s="482">
        <v>3130</v>
      </c>
      <c r="I224" s="135">
        <v>5.2700516784177268E-2</v>
      </c>
      <c r="J224" s="25"/>
    </row>
    <row r="225" spans="1:10" ht="14.25" x14ac:dyDescent="0.2">
      <c r="A225" s="10">
        <f t="shared" si="3"/>
        <v>42954</v>
      </c>
      <c r="B225" s="149">
        <v>1.4870905416666709</v>
      </c>
      <c r="C225" s="149">
        <v>2.9496440893958416</v>
      </c>
      <c r="D225" s="475">
        <v>7.0499999999999998E-3</v>
      </c>
      <c r="E225" s="174">
        <v>4.4000000000000004</v>
      </c>
      <c r="F225" s="149">
        <v>3130</v>
      </c>
      <c r="G225" s="479">
        <v>7.0499999999999998E-3</v>
      </c>
      <c r="H225" s="482">
        <v>3130</v>
      </c>
      <c r="I225" s="135">
        <v>5.6520785076594172E-2</v>
      </c>
      <c r="J225" s="25"/>
    </row>
    <row r="226" spans="1:10" ht="14.25" x14ac:dyDescent="0.2">
      <c r="A226" s="10">
        <f t="shared" si="3"/>
        <v>42955</v>
      </c>
      <c r="B226" s="149">
        <v>2.4349678500000009</v>
      </c>
      <c r="C226" s="149">
        <v>4.8297587304750023</v>
      </c>
      <c r="D226" s="475">
        <v>7.4099999999999999E-3</v>
      </c>
      <c r="E226" s="174">
        <v>4.3600000000000003</v>
      </c>
      <c r="F226" s="149">
        <v>3110</v>
      </c>
      <c r="G226" s="479">
        <v>7.4099999999999999E-3</v>
      </c>
      <c r="H226" s="482">
        <v>3110</v>
      </c>
      <c r="I226" s="135">
        <v>9.7273176140084128E-2</v>
      </c>
      <c r="J226" s="25"/>
    </row>
    <row r="227" spans="1:10" ht="14.25" x14ac:dyDescent="0.2">
      <c r="A227" s="10">
        <f t="shared" si="3"/>
        <v>42956</v>
      </c>
      <c r="B227" s="149">
        <v>2.3237205791666677</v>
      </c>
      <c r="C227" s="149">
        <v>4.6090997687770852</v>
      </c>
      <c r="D227" s="475">
        <v>7.9600000000000001E-3</v>
      </c>
      <c r="E227" s="174">
        <v>4.7</v>
      </c>
      <c r="F227" s="149">
        <v>3170</v>
      </c>
      <c r="G227" s="479">
        <v>7.9600000000000001E-3</v>
      </c>
      <c r="H227" s="482">
        <v>3170</v>
      </c>
      <c r="I227" s="135">
        <v>9.9719164045427494E-2</v>
      </c>
      <c r="J227" s="25"/>
    </row>
    <row r="228" spans="1:10" ht="14.25" x14ac:dyDescent="0.2">
      <c r="A228" s="10">
        <f t="shared" si="3"/>
        <v>42957</v>
      </c>
      <c r="B228" s="149">
        <v>2.0433070083333313</v>
      </c>
      <c r="C228" s="149">
        <v>4.0528994510291625</v>
      </c>
      <c r="D228" s="475">
        <v>7.8899999999999994E-3</v>
      </c>
      <c r="E228" s="174">
        <v>4.63</v>
      </c>
      <c r="F228" s="149">
        <v>3100</v>
      </c>
      <c r="G228" s="468">
        <v>7.8899999999999994E-3</v>
      </c>
      <c r="H228" s="340">
        <v>3100</v>
      </c>
      <c r="I228" s="135">
        <v>8.6914509785309402E-2</v>
      </c>
      <c r="J228" s="25"/>
    </row>
    <row r="229" spans="1:10" ht="14.25" x14ac:dyDescent="0.2">
      <c r="A229" s="10">
        <f t="shared" si="3"/>
        <v>42958</v>
      </c>
      <c r="B229" s="149">
        <v>1.9118868249999961</v>
      </c>
      <c r="C229" s="149">
        <v>3.7922275173874924</v>
      </c>
      <c r="D229" s="475">
        <v>6.8100000000000001E-3</v>
      </c>
      <c r="E229" s="174">
        <v>4.46</v>
      </c>
      <c r="F229" s="149">
        <v>3010</v>
      </c>
      <c r="G229" s="468">
        <v>6.8100000000000001E-3</v>
      </c>
      <c r="H229" s="340">
        <v>3010</v>
      </c>
      <c r="I229" s="135">
        <v>7.0192538611285174E-2</v>
      </c>
      <c r="J229" s="25"/>
    </row>
    <row r="230" spans="1:10" ht="14.25" x14ac:dyDescent="0.2">
      <c r="A230" s="10">
        <f t="shared" si="3"/>
        <v>42959</v>
      </c>
      <c r="B230" s="149">
        <v>1.7692368333333273</v>
      </c>
      <c r="C230" s="149">
        <v>3.5092812589166549</v>
      </c>
      <c r="D230" s="475">
        <v>6.1000000000000004E-3</v>
      </c>
      <c r="E230" s="174">
        <v>4.3499999999999996</v>
      </c>
      <c r="F230" s="149">
        <v>2930</v>
      </c>
      <c r="G230" s="468">
        <v>6.1000000000000004E-3</v>
      </c>
      <c r="H230" s="340">
        <v>2930</v>
      </c>
      <c r="I230" s="135">
        <v>5.8183181416586356E-2</v>
      </c>
      <c r="J230" s="25"/>
    </row>
    <row r="231" spans="1:10" ht="14.25" x14ac:dyDescent="0.2">
      <c r="A231" s="10">
        <f t="shared" si="3"/>
        <v>42960</v>
      </c>
      <c r="B231" s="149">
        <v>1.7827347124999928</v>
      </c>
      <c r="C231" s="149">
        <v>3.5360543022437358</v>
      </c>
      <c r="D231" s="475">
        <v>7.0200000000000002E-3</v>
      </c>
      <c r="E231" s="174">
        <v>4.0999999999999996</v>
      </c>
      <c r="F231" s="149">
        <v>2870</v>
      </c>
      <c r="G231" s="468">
        <v>7.0200000000000002E-3</v>
      </c>
      <c r="H231" s="340">
        <v>2870</v>
      </c>
      <c r="I231" s="135">
        <v>6.7469189066359292E-2</v>
      </c>
      <c r="J231" s="25"/>
    </row>
    <row r="232" spans="1:10" ht="14.25" x14ac:dyDescent="0.2">
      <c r="A232" s="10">
        <f t="shared" si="3"/>
        <v>42961</v>
      </c>
      <c r="B232" s="149">
        <v>1.8228780791666603</v>
      </c>
      <c r="C232" s="149">
        <v>3.6156786700270707</v>
      </c>
      <c r="D232" s="475">
        <v>7.2500000000000004E-3</v>
      </c>
      <c r="E232" s="174">
        <v>4.04</v>
      </c>
      <c r="F232" s="149">
        <v>2830</v>
      </c>
      <c r="G232" s="468">
        <v>7.2500000000000004E-3</v>
      </c>
      <c r="H232" s="340">
        <v>2830</v>
      </c>
      <c r="I232" s="135">
        <v>7.1248756032218447E-2</v>
      </c>
      <c r="J232" s="25"/>
    </row>
    <row r="233" spans="1:10" ht="14.25" x14ac:dyDescent="0.2">
      <c r="A233" s="10">
        <f t="shared" si="3"/>
        <v>42962</v>
      </c>
      <c r="B233" s="149">
        <v>1.6755813999999987</v>
      </c>
      <c r="C233" s="149">
        <v>3.3235157068999972</v>
      </c>
      <c r="D233" s="475">
        <v>7.5100000000000002E-3</v>
      </c>
      <c r="E233" s="174">
        <v>3.96</v>
      </c>
      <c r="F233" s="149">
        <v>2790</v>
      </c>
      <c r="G233" s="468">
        <v>7.5100000000000002E-3</v>
      </c>
      <c r="H233" s="340">
        <v>2790</v>
      </c>
      <c r="I233" s="135">
        <v>6.7840200842069986E-2</v>
      </c>
      <c r="J233" s="25"/>
    </row>
    <row r="234" spans="1:10" ht="14.25" x14ac:dyDescent="0.2">
      <c r="A234" s="10">
        <f t="shared" si="3"/>
        <v>42963</v>
      </c>
      <c r="B234" s="149">
        <v>1.5018975916666719</v>
      </c>
      <c r="C234" s="149">
        <v>2.9790138730708438</v>
      </c>
      <c r="D234" s="475">
        <v>7.5900000000000004E-3</v>
      </c>
      <c r="E234" s="174">
        <v>3.92</v>
      </c>
      <c r="F234" s="149">
        <v>2840</v>
      </c>
      <c r="G234" s="468">
        <v>7.5900000000000004E-3</v>
      </c>
      <c r="H234" s="340">
        <v>2840</v>
      </c>
      <c r="I234" s="135">
        <v>6.145592417617974E-2</v>
      </c>
      <c r="J234" s="25"/>
    </row>
    <row r="235" spans="1:10" ht="14.25" x14ac:dyDescent="0.2">
      <c r="A235" s="10">
        <f t="shared" si="3"/>
        <v>42964</v>
      </c>
      <c r="B235" s="149">
        <v>1.3101983958333387</v>
      </c>
      <c r="C235" s="149">
        <v>2.5987785181354273</v>
      </c>
      <c r="D235" s="475">
        <v>6.6600000000000001E-3</v>
      </c>
      <c r="E235" s="174">
        <v>3.8</v>
      </c>
      <c r="F235" s="149">
        <v>2800</v>
      </c>
      <c r="G235" s="468">
        <v>6.6600000000000001E-3</v>
      </c>
      <c r="H235" s="340">
        <v>2800</v>
      </c>
      <c r="I235" s="135">
        <v>4.7042776881865332E-2</v>
      </c>
      <c r="J235" s="25"/>
    </row>
    <row r="236" spans="1:10" ht="14.25" x14ac:dyDescent="0.2">
      <c r="A236" s="10">
        <f t="shared" si="3"/>
        <v>42965</v>
      </c>
      <c r="B236" s="149">
        <v>0.84907696666667098</v>
      </c>
      <c r="C236" s="149">
        <v>1.6841441633833418</v>
      </c>
      <c r="D236" s="475">
        <v>6.2399999999999999E-3</v>
      </c>
      <c r="E236" s="174">
        <v>3.71</v>
      </c>
      <c r="F236" s="149">
        <v>2770</v>
      </c>
      <c r="G236" s="468">
        <v>6.2399999999999999E-3</v>
      </c>
      <c r="H236" s="340">
        <v>2770</v>
      </c>
      <c r="I236" s="135">
        <v>2.8563623937113758E-2</v>
      </c>
      <c r="J236" s="25"/>
    </row>
    <row r="237" spans="1:10" ht="14.25" x14ac:dyDescent="0.2">
      <c r="A237" s="10">
        <f t="shared" si="3"/>
        <v>42966</v>
      </c>
      <c r="B237" s="149">
        <v>0.54078452500000951</v>
      </c>
      <c r="C237" s="149">
        <v>1.0726461053375189</v>
      </c>
      <c r="D237" s="475">
        <v>6.0299999999999998E-3</v>
      </c>
      <c r="E237" s="174">
        <v>3.67</v>
      </c>
      <c r="F237" s="149">
        <v>2750</v>
      </c>
      <c r="G237" s="468">
        <v>6.0299999999999998E-3</v>
      </c>
      <c r="H237" s="340">
        <v>2750</v>
      </c>
      <c r="I237" s="135">
        <v>1.758017624927348E-2</v>
      </c>
      <c r="J237" s="25"/>
    </row>
    <row r="238" spans="1:10" ht="14.25" x14ac:dyDescent="0.2">
      <c r="A238" s="10">
        <f t="shared" si="3"/>
        <v>42967</v>
      </c>
      <c r="B238" s="149">
        <v>0.240601683333341</v>
      </c>
      <c r="C238" s="149">
        <v>0.4772334388916819</v>
      </c>
      <c r="D238" s="475">
        <v>6.4599999999999996E-3</v>
      </c>
      <c r="E238" s="174">
        <v>3.7</v>
      </c>
      <c r="F238" s="149">
        <v>2750</v>
      </c>
      <c r="G238" s="468">
        <v>6.4599999999999996E-3</v>
      </c>
      <c r="H238" s="340">
        <v>2750</v>
      </c>
      <c r="I238" s="135">
        <v>8.3793983454230388E-3</v>
      </c>
      <c r="J238" s="25"/>
    </row>
    <row r="239" spans="1:10" ht="14.25" x14ac:dyDescent="0.2">
      <c r="A239" s="10">
        <f t="shared" si="3"/>
        <v>42968</v>
      </c>
      <c r="B239" s="149">
        <v>0.17252102916666892</v>
      </c>
      <c r="C239" s="149">
        <v>0.34219546135208784</v>
      </c>
      <c r="D239" s="475">
        <v>7.11E-3</v>
      </c>
      <c r="E239" s="174">
        <v>3.69</v>
      </c>
      <c r="F239" s="149">
        <v>2740</v>
      </c>
      <c r="G239" s="468">
        <v>7.11E-3</v>
      </c>
      <c r="H239" s="340">
        <v>2740</v>
      </c>
      <c r="I239" s="135">
        <v>6.6129204467198707E-3</v>
      </c>
      <c r="J239" s="25"/>
    </row>
    <row r="240" spans="1:10" ht="14.25" x14ac:dyDescent="0.2">
      <c r="A240" s="10">
        <f t="shared" si="3"/>
        <v>42969</v>
      </c>
      <c r="B240" s="149">
        <v>9.9028420833332007E-2</v>
      </c>
      <c r="C240" s="149">
        <v>0.19642287272291403</v>
      </c>
      <c r="D240" s="475">
        <v>7.2700000000000004E-3</v>
      </c>
      <c r="E240" s="174">
        <v>3.66</v>
      </c>
      <c r="F240" s="149">
        <v>2730</v>
      </c>
      <c r="G240" s="468">
        <v>7.2700000000000004E-3</v>
      </c>
      <c r="H240" s="340">
        <v>2730</v>
      </c>
      <c r="I240" s="135">
        <v>3.8812884658026006E-3</v>
      </c>
      <c r="J240" s="25"/>
    </row>
    <row r="241" spans="1:10" ht="14.25" x14ac:dyDescent="0.2">
      <c r="A241" s="10">
        <f t="shared" si="3"/>
        <v>42970</v>
      </c>
      <c r="B241" s="149">
        <v>3.918978333333293E-2</v>
      </c>
      <c r="C241" s="149">
        <v>7.7732935241665871E-2</v>
      </c>
      <c r="D241" s="475">
        <v>7.1300000000000001E-3</v>
      </c>
      <c r="E241" s="174">
        <v>3.81</v>
      </c>
      <c r="F241" s="149">
        <v>2860</v>
      </c>
      <c r="G241" s="479">
        <v>7.1300000000000001E-3</v>
      </c>
      <c r="H241" s="482">
        <v>2860</v>
      </c>
      <c r="I241" s="135">
        <v>1.5064129812462251E-3</v>
      </c>
      <c r="J241" s="25"/>
    </row>
    <row r="242" spans="1:10" ht="14.25" x14ac:dyDescent="0.2">
      <c r="A242" s="10">
        <f t="shared" si="3"/>
        <v>42971</v>
      </c>
      <c r="B242" s="149">
        <v>0</v>
      </c>
      <c r="C242" s="149">
        <v>0</v>
      </c>
      <c r="D242" s="475">
        <v>6.5500000000000003E-3</v>
      </c>
      <c r="E242" s="174">
        <v>3.83</v>
      </c>
      <c r="F242" s="149">
        <v>2870</v>
      </c>
      <c r="G242" s="479">
        <v>6.5500000000000003E-3</v>
      </c>
      <c r="H242" s="482">
        <v>2870</v>
      </c>
      <c r="I242" s="135">
        <v>0</v>
      </c>
      <c r="J242" s="25"/>
    </row>
    <row r="243" spans="1:10" ht="14.25" x14ac:dyDescent="0.2">
      <c r="A243" s="10">
        <f t="shared" si="3"/>
        <v>42972</v>
      </c>
      <c r="B243" s="149">
        <v>0</v>
      </c>
      <c r="C243" s="149">
        <v>0</v>
      </c>
      <c r="D243" s="475">
        <v>6.0499999999999998E-3</v>
      </c>
      <c r="E243" s="174">
        <v>3.82</v>
      </c>
      <c r="F243" s="149">
        <v>2850</v>
      </c>
      <c r="G243" s="479">
        <v>6.0499999999999998E-3</v>
      </c>
      <c r="H243" s="482">
        <v>2850</v>
      </c>
      <c r="I243" s="135">
        <v>0</v>
      </c>
      <c r="J243" s="25"/>
    </row>
    <row r="244" spans="1:10" ht="14.25" x14ac:dyDescent="0.2">
      <c r="A244" s="10">
        <f t="shared" si="3"/>
        <v>42973</v>
      </c>
      <c r="B244" s="149">
        <v>0</v>
      </c>
      <c r="C244" s="149">
        <v>0</v>
      </c>
      <c r="D244" s="475">
        <v>5.96E-3</v>
      </c>
      <c r="E244" s="174">
        <v>3.79</v>
      </c>
      <c r="F244" s="149">
        <v>2820</v>
      </c>
      <c r="G244" s="479">
        <v>5.96E-3</v>
      </c>
      <c r="H244" s="482">
        <v>2820</v>
      </c>
      <c r="I244" s="135">
        <v>0</v>
      </c>
      <c r="J244" s="25"/>
    </row>
    <row r="245" spans="1:10" ht="14.25" x14ac:dyDescent="0.2">
      <c r="A245" s="10">
        <f t="shared" si="3"/>
        <v>42974</v>
      </c>
      <c r="B245" s="149">
        <v>0</v>
      </c>
      <c r="C245" s="149">
        <v>0</v>
      </c>
      <c r="D245" s="475">
        <v>5.9899999999999997E-3</v>
      </c>
      <c r="E245" s="174">
        <v>3.81</v>
      </c>
      <c r="F245" s="149">
        <v>2800</v>
      </c>
      <c r="G245" s="479">
        <v>5.9899999999999997E-3</v>
      </c>
      <c r="H245" s="482">
        <v>2800</v>
      </c>
      <c r="I245" s="135">
        <v>0</v>
      </c>
      <c r="J245" s="25"/>
    </row>
    <row r="246" spans="1:10" ht="14.25" x14ac:dyDescent="0.2">
      <c r="A246" s="10">
        <f t="shared" si="3"/>
        <v>42975</v>
      </c>
      <c r="B246" s="149">
        <v>0</v>
      </c>
      <c r="C246" s="149">
        <v>0</v>
      </c>
      <c r="D246" s="475">
        <v>6.5100000000000002E-3</v>
      </c>
      <c r="E246" s="174">
        <v>3.76</v>
      </c>
      <c r="F246" s="149">
        <v>2830</v>
      </c>
      <c r="G246" s="479">
        <v>6.5100000000000002E-3</v>
      </c>
      <c r="H246" s="482">
        <v>2830</v>
      </c>
      <c r="I246" s="135">
        <v>0</v>
      </c>
      <c r="J246" s="25"/>
    </row>
    <row r="247" spans="1:10" ht="14.25" x14ac:dyDescent="0.2">
      <c r="A247" s="10">
        <f t="shared" si="3"/>
        <v>42976</v>
      </c>
      <c r="B247" s="149">
        <v>0</v>
      </c>
      <c r="C247" s="149">
        <v>0</v>
      </c>
      <c r="D247" s="475">
        <v>7.0299999999999998E-3</v>
      </c>
      <c r="E247" s="174">
        <v>3.75</v>
      </c>
      <c r="F247" s="149">
        <v>2810</v>
      </c>
      <c r="G247" s="479">
        <v>7.0299999999999998E-3</v>
      </c>
      <c r="H247" s="482">
        <v>2810</v>
      </c>
      <c r="I247" s="135">
        <v>0</v>
      </c>
      <c r="J247" s="25"/>
    </row>
    <row r="248" spans="1:10" ht="14.25" x14ac:dyDescent="0.2">
      <c r="A248" s="10">
        <f t="shared" si="3"/>
        <v>42977</v>
      </c>
      <c r="B248" s="149">
        <v>0</v>
      </c>
      <c r="C248" s="149">
        <v>0</v>
      </c>
      <c r="D248" s="475">
        <v>7.5799999999999999E-3</v>
      </c>
      <c r="E248" s="174">
        <v>4.0999999999999996</v>
      </c>
      <c r="F248" s="149">
        <v>2960</v>
      </c>
      <c r="G248" s="479">
        <v>7.5799999999999999E-3</v>
      </c>
      <c r="H248" s="482">
        <v>2960</v>
      </c>
      <c r="I248" s="135">
        <v>0</v>
      </c>
      <c r="J248" s="25"/>
    </row>
    <row r="249" spans="1:10" ht="14.25" x14ac:dyDescent="0.2">
      <c r="A249" s="10">
        <f t="shared" si="3"/>
        <v>42978</v>
      </c>
      <c r="B249" s="149">
        <v>0</v>
      </c>
      <c r="C249" s="149">
        <v>0</v>
      </c>
      <c r="D249" s="475">
        <v>7.6E-3</v>
      </c>
      <c r="E249" s="174">
        <v>4.12</v>
      </c>
      <c r="F249" s="149">
        <v>2960</v>
      </c>
      <c r="G249" s="479">
        <v>7.6E-3</v>
      </c>
      <c r="H249" s="482">
        <v>2960</v>
      </c>
      <c r="I249" s="135">
        <v>0</v>
      </c>
      <c r="J249" s="25"/>
    </row>
    <row r="250" spans="1:10" ht="14.25" x14ac:dyDescent="0.2">
      <c r="A250" s="10">
        <f>+A249+1</f>
        <v>42979</v>
      </c>
      <c r="B250" s="149">
        <v>0</v>
      </c>
      <c r="C250" s="149">
        <v>0</v>
      </c>
      <c r="D250" s="475">
        <v>6.0099999999999997E-3</v>
      </c>
      <c r="E250" s="174">
        <v>4.17</v>
      </c>
      <c r="F250" s="149">
        <v>2950</v>
      </c>
      <c r="G250" s="479">
        <v>6.0099999999999997E-3</v>
      </c>
      <c r="H250" s="482">
        <v>2950</v>
      </c>
      <c r="I250" s="135">
        <v>0</v>
      </c>
      <c r="J250" s="25"/>
    </row>
    <row r="251" spans="1:10" ht="14.25" x14ac:dyDescent="0.2">
      <c r="A251" s="10">
        <f t="shared" si="3"/>
        <v>42980</v>
      </c>
      <c r="B251" s="149">
        <v>0.6442577208333321</v>
      </c>
      <c r="C251" s="149">
        <v>1.2778851892729142</v>
      </c>
      <c r="D251" s="475">
        <v>5.9800000000000001E-3</v>
      </c>
      <c r="E251" s="174">
        <v>4.05</v>
      </c>
      <c r="F251" s="149">
        <v>2930</v>
      </c>
      <c r="G251" s="479">
        <v>5.9800000000000001E-3</v>
      </c>
      <c r="H251" s="482">
        <v>2930</v>
      </c>
      <c r="I251" s="135">
        <v>2.0770285827773807E-2</v>
      </c>
      <c r="J251" s="25"/>
    </row>
    <row r="252" spans="1:10" ht="14.25" x14ac:dyDescent="0.2">
      <c r="A252" s="10">
        <f t="shared" si="3"/>
        <v>42981</v>
      </c>
      <c r="B252" s="149">
        <v>2.7783413041666702</v>
      </c>
      <c r="C252" s="149">
        <v>5.5108399768145908</v>
      </c>
      <c r="D252" s="475">
        <v>5.6800000000000002E-3</v>
      </c>
      <c r="E252" s="174">
        <v>3.93</v>
      </c>
      <c r="F252" s="149">
        <v>2870</v>
      </c>
      <c r="G252" s="479">
        <v>5.6800000000000002E-3</v>
      </c>
      <c r="H252" s="482">
        <v>2870</v>
      </c>
      <c r="I252" s="135">
        <v>8.5077670163658081E-2</v>
      </c>
      <c r="J252" s="25"/>
    </row>
    <row r="253" spans="1:10" ht="14.25" x14ac:dyDescent="0.2">
      <c r="A253" s="10">
        <f t="shared" si="3"/>
        <v>42982</v>
      </c>
      <c r="B253" s="149">
        <v>2.9881064125000076</v>
      </c>
      <c r="C253" s="149">
        <v>5.9269090691937656</v>
      </c>
      <c r="D253" s="475">
        <v>7.1199999999999996E-3</v>
      </c>
      <c r="E253" s="174">
        <v>3.62</v>
      </c>
      <c r="F253" s="149">
        <v>2700</v>
      </c>
      <c r="G253" s="479">
        <v>7.1199999999999996E-3</v>
      </c>
      <c r="H253" s="482">
        <v>2700</v>
      </c>
      <c r="I253" s="135">
        <v>0.11469849261248881</v>
      </c>
      <c r="J253" s="25"/>
    </row>
    <row r="254" spans="1:10" ht="14.25" x14ac:dyDescent="0.2">
      <c r="A254" s="10">
        <f t="shared" si="3"/>
        <v>42983</v>
      </c>
      <c r="B254" s="149">
        <v>3.7313791499999951</v>
      </c>
      <c r="C254" s="149">
        <v>7.4011905440249901</v>
      </c>
      <c r="D254" s="475">
        <v>8.3499999999999998E-3</v>
      </c>
      <c r="E254" s="174">
        <v>3.36</v>
      </c>
      <c r="F254" s="149">
        <v>2580</v>
      </c>
      <c r="G254" s="479">
        <v>8.3499999999999998E-3</v>
      </c>
      <c r="H254" s="482">
        <v>2580</v>
      </c>
      <c r="I254" s="135">
        <v>0.16797223975381034</v>
      </c>
      <c r="J254" s="25"/>
    </row>
    <row r="255" spans="1:10" ht="14.25" x14ac:dyDescent="0.2">
      <c r="A255" s="10">
        <f t="shared" si="3"/>
        <v>42984</v>
      </c>
      <c r="B255" s="149">
        <v>3.9305110749999916</v>
      </c>
      <c r="C255" s="149">
        <v>7.7961687172624838</v>
      </c>
      <c r="D255" s="475">
        <v>7.9500000000000005E-3</v>
      </c>
      <c r="E255" s="174">
        <v>3.38</v>
      </c>
      <c r="F255" s="149">
        <v>2630</v>
      </c>
      <c r="G255" s="479">
        <v>7.9500000000000005E-3</v>
      </c>
      <c r="H255" s="482">
        <v>2630</v>
      </c>
      <c r="I255" s="135">
        <v>0.16846039325947948</v>
      </c>
      <c r="J255" s="25"/>
    </row>
    <row r="256" spans="1:10" ht="14.25" x14ac:dyDescent="0.2">
      <c r="A256" s="10">
        <f t="shared" si="3"/>
        <v>42985</v>
      </c>
      <c r="B256" s="149">
        <v>3.6458797416666751</v>
      </c>
      <c r="C256" s="149">
        <v>7.2316024675958497</v>
      </c>
      <c r="D256" s="475">
        <v>6.2199999999999998E-3</v>
      </c>
      <c r="E256" s="174">
        <v>3.39</v>
      </c>
      <c r="F256" s="149">
        <v>2630</v>
      </c>
      <c r="G256" s="479">
        <v>6.2199999999999998E-3</v>
      </c>
      <c r="H256" s="482">
        <v>2630</v>
      </c>
      <c r="I256" s="135">
        <v>0.12225718205307672</v>
      </c>
      <c r="J256" s="25"/>
    </row>
    <row r="257" spans="1:10" ht="14.25" x14ac:dyDescent="0.2">
      <c r="A257" s="10">
        <f t="shared" si="3"/>
        <v>42986</v>
      </c>
      <c r="B257" s="149">
        <v>3.7396217125000004</v>
      </c>
      <c r="C257" s="149">
        <v>7.4175396667437505</v>
      </c>
      <c r="D257" s="475">
        <v>5.5700000000000003E-3</v>
      </c>
      <c r="E257" s="174">
        <v>3.03</v>
      </c>
      <c r="F257" s="149">
        <v>2460</v>
      </c>
      <c r="G257" s="468">
        <v>5.5700000000000003E-3</v>
      </c>
      <c r="H257" s="340">
        <v>2460</v>
      </c>
      <c r="I257" s="135">
        <v>0.112296061575147</v>
      </c>
      <c r="J257" s="25"/>
    </row>
    <row r="258" spans="1:10" ht="14.25" x14ac:dyDescent="0.2">
      <c r="A258" s="10">
        <f t="shared" si="3"/>
        <v>42987</v>
      </c>
      <c r="B258" s="149">
        <v>3.8589090874999914</v>
      </c>
      <c r="C258" s="149">
        <v>7.6541461750562334</v>
      </c>
      <c r="D258" s="475">
        <v>4.9300000000000004E-3</v>
      </c>
      <c r="E258" s="174">
        <v>3.15</v>
      </c>
      <c r="F258" s="149">
        <v>2610</v>
      </c>
      <c r="G258" s="468">
        <v>4.9300000000000004E-3</v>
      </c>
      <c r="H258" s="340">
        <v>2610</v>
      </c>
      <c r="I258" s="135">
        <v>0.10256356866774802</v>
      </c>
      <c r="J258" s="25"/>
    </row>
    <row r="259" spans="1:10" ht="14.25" x14ac:dyDescent="0.2">
      <c r="A259" s="10">
        <f t="shared" si="3"/>
        <v>42988</v>
      </c>
      <c r="B259" s="149">
        <v>3.9513112499999905</v>
      </c>
      <c r="C259" s="149">
        <v>7.837425864374981</v>
      </c>
      <c r="D259" s="475">
        <v>3.98E-3</v>
      </c>
      <c r="E259" s="174">
        <v>3.7</v>
      </c>
      <c r="F259" s="149">
        <v>3070</v>
      </c>
      <c r="G259" s="468">
        <v>3.98E-3</v>
      </c>
      <c r="H259" s="340">
        <v>3070</v>
      </c>
      <c r="I259" s="135">
        <v>8.478245152749736E-2</v>
      </c>
      <c r="J259" s="25"/>
    </row>
    <row r="260" spans="1:10" ht="14.25" x14ac:dyDescent="0.2">
      <c r="A260" s="10">
        <f t="shared" si="3"/>
        <v>42989</v>
      </c>
      <c r="B260" s="149">
        <v>4.1807830791666598</v>
      </c>
      <c r="C260" s="149">
        <v>8.2925832375270705</v>
      </c>
      <c r="D260" s="475">
        <v>3.4499999999999999E-3</v>
      </c>
      <c r="E260" s="174">
        <v>4.22</v>
      </c>
      <c r="F260" s="149">
        <v>3400</v>
      </c>
      <c r="G260" s="468">
        <v>3.4499999999999999E-3</v>
      </c>
      <c r="H260" s="340">
        <v>3400</v>
      </c>
      <c r="I260" s="135">
        <v>7.7760382276615081E-2</v>
      </c>
      <c r="J260" s="25"/>
    </row>
    <row r="261" spans="1:10" ht="14.25" x14ac:dyDescent="0.2">
      <c r="A261" s="10">
        <f t="shared" si="3"/>
        <v>42990</v>
      </c>
      <c r="B261" s="149">
        <v>4.1789145499999902</v>
      </c>
      <c r="C261" s="149">
        <v>8.2888770099249811</v>
      </c>
      <c r="D261" s="475">
        <v>3.7599999999999999E-3</v>
      </c>
      <c r="E261" s="174">
        <v>4.43</v>
      </c>
      <c r="F261" s="149">
        <v>3510</v>
      </c>
      <c r="G261" s="468">
        <v>3.7599999999999999E-3</v>
      </c>
      <c r="H261" s="340">
        <v>3510</v>
      </c>
      <c r="I261" s="135">
        <v>8.4709670600790127E-2</v>
      </c>
      <c r="J261" s="25"/>
    </row>
    <row r="262" spans="1:10" ht="14.25" x14ac:dyDescent="0.2">
      <c r="A262" s="10">
        <f t="shared" si="3"/>
        <v>42991</v>
      </c>
      <c r="B262" s="149">
        <v>4.4374291166666611</v>
      </c>
      <c r="C262" s="149">
        <v>8.801640652908322</v>
      </c>
      <c r="D262" s="475">
        <v>3.9699999999999996E-3</v>
      </c>
      <c r="E262" s="174">
        <v>4.13</v>
      </c>
      <c r="F262" s="149">
        <v>3280</v>
      </c>
      <c r="G262" s="468">
        <v>3.9699999999999996E-3</v>
      </c>
      <c r="H262" s="340">
        <v>3280</v>
      </c>
      <c r="I262" s="135">
        <v>9.4973751399581127E-2</v>
      </c>
      <c r="J262" s="25"/>
    </row>
    <row r="263" spans="1:10" ht="14.25" x14ac:dyDescent="0.2">
      <c r="A263" s="10">
        <f t="shared" si="3"/>
        <v>42992</v>
      </c>
      <c r="B263" s="149">
        <v>4.4962830374999925</v>
      </c>
      <c r="C263" s="149">
        <v>8.9183774048812356</v>
      </c>
      <c r="D263" s="475">
        <v>3.8600000000000001E-3</v>
      </c>
      <c r="E263" s="174">
        <v>3.65</v>
      </c>
      <c r="F263" s="149">
        <v>3050</v>
      </c>
      <c r="G263" s="468">
        <v>3.8600000000000001E-3</v>
      </c>
      <c r="H263" s="340">
        <v>3050</v>
      </c>
      <c r="I263" s="135">
        <v>9.3566978175763399E-2</v>
      </c>
      <c r="J263" s="25"/>
    </row>
    <row r="264" spans="1:10" ht="14.25" x14ac:dyDescent="0.2">
      <c r="A264" s="10">
        <f t="shared" si="3"/>
        <v>42993</v>
      </c>
      <c r="B264" s="149">
        <v>4.6192155583333312</v>
      </c>
      <c r="C264" s="149">
        <v>9.162214059954163</v>
      </c>
      <c r="D264" s="475">
        <v>3.8500000000000001E-3</v>
      </c>
      <c r="E264" s="174">
        <v>3.51</v>
      </c>
      <c r="F264" s="149">
        <v>2970</v>
      </c>
      <c r="G264" s="468">
        <v>3.8500000000000001E-3</v>
      </c>
      <c r="H264" s="340">
        <v>2970</v>
      </c>
      <c r="I264" s="135">
        <v>9.5876156587578351E-2</v>
      </c>
      <c r="J264" s="25"/>
    </row>
    <row r="265" spans="1:10" ht="14.25" x14ac:dyDescent="0.2">
      <c r="A265" s="10">
        <f t="shared" ref="A265:A328" si="4">+A264+1</f>
        <v>42994</v>
      </c>
      <c r="B265" s="149">
        <v>4.7535070666666668</v>
      </c>
      <c r="C265" s="149">
        <v>9.4285812667333335</v>
      </c>
      <c r="D265" s="475">
        <v>3.9300000000000003E-3</v>
      </c>
      <c r="E265" s="174">
        <v>3.33</v>
      </c>
      <c r="F265" s="149">
        <v>2900</v>
      </c>
      <c r="G265" s="468">
        <v>3.9300000000000003E-3</v>
      </c>
      <c r="H265" s="340">
        <v>2900</v>
      </c>
      <c r="I265" s="135">
        <v>0.10071365366011613</v>
      </c>
      <c r="J265" s="25"/>
    </row>
    <row r="266" spans="1:10" ht="14.25" x14ac:dyDescent="0.2">
      <c r="A266" s="10">
        <f t="shared" si="4"/>
        <v>42995</v>
      </c>
      <c r="B266" s="149">
        <v>4.6896681916666658</v>
      </c>
      <c r="C266" s="149">
        <v>9.3019568581708327</v>
      </c>
      <c r="D266" s="475">
        <v>3.32E-3</v>
      </c>
      <c r="E266" s="174">
        <v>3.19</v>
      </c>
      <c r="F266" s="149">
        <v>2850</v>
      </c>
      <c r="G266" s="468">
        <v>3.32E-3</v>
      </c>
      <c r="H266" s="340">
        <v>2850</v>
      </c>
      <c r="I266" s="135">
        <v>8.3938626218487633E-2</v>
      </c>
      <c r="J266" s="25"/>
    </row>
    <row r="267" spans="1:10" ht="14.25" x14ac:dyDescent="0.2">
      <c r="A267" s="10">
        <f t="shared" si="4"/>
        <v>42996</v>
      </c>
      <c r="B267" s="149">
        <v>4.6934545208333329</v>
      </c>
      <c r="C267" s="149">
        <v>9.3094670420729155</v>
      </c>
      <c r="D267" s="475">
        <v>3.1700000000000001E-3</v>
      </c>
      <c r="E267" s="174">
        <v>3.13</v>
      </c>
      <c r="F267" s="149">
        <v>2840</v>
      </c>
      <c r="G267" s="468">
        <v>3.1700000000000001E-3</v>
      </c>
      <c r="H267" s="340">
        <v>2840</v>
      </c>
      <c r="I267" s="135">
        <v>8.021092660252277E-2</v>
      </c>
      <c r="J267" s="25"/>
    </row>
    <row r="268" spans="1:10" ht="14.25" x14ac:dyDescent="0.2">
      <c r="A268" s="10">
        <f t="shared" si="4"/>
        <v>42997</v>
      </c>
      <c r="B268" s="149">
        <v>4.6827840708333373</v>
      </c>
      <c r="C268" s="149">
        <v>9.2883022044979242</v>
      </c>
      <c r="D268" s="475">
        <v>2.99E-3</v>
      </c>
      <c r="E268" s="174">
        <v>3.03</v>
      </c>
      <c r="F268" s="149">
        <v>2800</v>
      </c>
      <c r="G268" s="468">
        <v>2.99E-3</v>
      </c>
      <c r="H268" s="340">
        <v>2800</v>
      </c>
      <c r="I268" s="135">
        <v>7.548436012155782E-2</v>
      </c>
      <c r="J268" s="25"/>
    </row>
    <row r="269" spans="1:10" ht="14.25" x14ac:dyDescent="0.2">
      <c r="A269" s="10">
        <f t="shared" si="4"/>
        <v>42998</v>
      </c>
      <c r="B269" s="149">
        <v>5.0446975125000142</v>
      </c>
      <c r="C269" s="149">
        <v>10.006157516043778</v>
      </c>
      <c r="D269" s="475">
        <v>3.0699999999999998E-3</v>
      </c>
      <c r="E269" s="174">
        <v>3.12</v>
      </c>
      <c r="F269" s="149">
        <v>2760</v>
      </c>
      <c r="G269" s="468">
        <v>3.0699999999999998E-3</v>
      </c>
      <c r="H269" s="340">
        <v>2760</v>
      </c>
      <c r="I269" s="135">
        <v>8.3493979914823449E-2</v>
      </c>
      <c r="J269" s="25"/>
    </row>
    <row r="270" spans="1:10" ht="14.25" x14ac:dyDescent="0.2">
      <c r="A270" s="10">
        <f t="shared" si="4"/>
        <v>42999</v>
      </c>
      <c r="B270" s="149">
        <v>5.0592035625000049</v>
      </c>
      <c r="C270" s="149">
        <v>10.03493026621876</v>
      </c>
      <c r="D270" s="475">
        <v>3.48E-3</v>
      </c>
      <c r="E270" s="174">
        <v>3.14</v>
      </c>
      <c r="F270" s="149">
        <v>2770</v>
      </c>
      <c r="G270" s="468">
        <v>3.48E-3</v>
      </c>
      <c r="H270" s="340">
        <v>2770</v>
      </c>
      <c r="I270" s="135">
        <v>9.4916792813267412E-2</v>
      </c>
      <c r="J270" s="25"/>
    </row>
    <row r="271" spans="1:10" ht="14.25" x14ac:dyDescent="0.2">
      <c r="A271" s="10">
        <f t="shared" si="4"/>
        <v>43000</v>
      </c>
      <c r="B271" s="149">
        <v>5.0048857833333429</v>
      </c>
      <c r="C271" s="149">
        <v>9.9271909512416858</v>
      </c>
      <c r="D271" s="475">
        <v>3.2299999999999998E-3</v>
      </c>
      <c r="E271" s="174">
        <v>3.02</v>
      </c>
      <c r="F271" s="149">
        <v>2760</v>
      </c>
      <c r="G271" s="468">
        <v>3.2299999999999998E-3</v>
      </c>
      <c r="H271" s="340">
        <v>2760</v>
      </c>
      <c r="I271" s="135">
        <v>8.7152199167683922E-2</v>
      </c>
      <c r="J271" s="25"/>
    </row>
    <row r="272" spans="1:10" ht="14.25" x14ac:dyDescent="0.2">
      <c r="A272" s="10">
        <f t="shared" si="4"/>
        <v>43001</v>
      </c>
      <c r="B272" s="149">
        <v>4.9049109625000034</v>
      </c>
      <c r="C272" s="149">
        <v>9.7288908941187575</v>
      </c>
      <c r="D272" s="475">
        <v>3.2399999999999998E-3</v>
      </c>
      <c r="E272" s="174">
        <v>3.02</v>
      </c>
      <c r="F272" s="149">
        <v>2770</v>
      </c>
      <c r="G272" s="468">
        <v>3.2399999999999998E-3</v>
      </c>
      <c r="H272" s="340">
        <v>2770</v>
      </c>
      <c r="I272" s="135">
        <v>8.5675726458695881E-2</v>
      </c>
      <c r="J272" s="25"/>
    </row>
    <row r="273" spans="1:10" ht="14.25" x14ac:dyDescent="0.2">
      <c r="A273" s="10">
        <f t="shared" si="4"/>
        <v>43002</v>
      </c>
      <c r="B273" s="149">
        <v>5.0338978833333448</v>
      </c>
      <c r="C273" s="149">
        <v>9.9847364515916901</v>
      </c>
      <c r="D273" s="475">
        <v>3.2000000000000002E-3</v>
      </c>
      <c r="E273" s="174">
        <v>3.09</v>
      </c>
      <c r="F273" s="149">
        <v>2810</v>
      </c>
      <c r="G273" s="468">
        <v>3.2000000000000002E-3</v>
      </c>
      <c r="H273" s="340">
        <v>2810</v>
      </c>
      <c r="I273" s="135">
        <v>8.6843243761363889E-2</v>
      </c>
      <c r="J273" s="25"/>
    </row>
    <row r="274" spans="1:10" ht="14.25" x14ac:dyDescent="0.2">
      <c r="A274" s="10">
        <f t="shared" si="4"/>
        <v>43003</v>
      </c>
      <c r="B274" s="149">
        <v>5.1643724250000131</v>
      </c>
      <c r="C274" s="149">
        <v>10.243532704987526</v>
      </c>
      <c r="D274" s="475">
        <v>3.0000000000000001E-3</v>
      </c>
      <c r="E274" s="174">
        <v>3.06</v>
      </c>
      <c r="F274" s="149">
        <v>2830</v>
      </c>
      <c r="G274" s="468">
        <v>3.0000000000000001E-3</v>
      </c>
      <c r="H274" s="340">
        <v>2830</v>
      </c>
      <c r="I274" s="135">
        <v>8.3525765676468286E-2</v>
      </c>
      <c r="J274" s="25"/>
    </row>
    <row r="275" spans="1:10" ht="14.25" x14ac:dyDescent="0.2">
      <c r="A275" s="10">
        <f t="shared" si="4"/>
        <v>43004</v>
      </c>
      <c r="B275" s="149">
        <v>5.8942856000000141</v>
      </c>
      <c r="C275" s="149">
        <v>11.691315487600027</v>
      </c>
      <c r="D275" s="475">
        <v>2.97E-3</v>
      </c>
      <c r="E275" s="174">
        <v>3</v>
      </c>
      <c r="F275" s="149">
        <v>2760</v>
      </c>
      <c r="G275" s="468">
        <v>2.97E-3</v>
      </c>
      <c r="H275" s="340">
        <v>2760</v>
      </c>
      <c r="I275" s="135">
        <v>9.4377676621031706E-2</v>
      </c>
      <c r="J275" s="25"/>
    </row>
    <row r="276" spans="1:10" ht="14.25" x14ac:dyDescent="0.2">
      <c r="A276" s="10">
        <f t="shared" si="4"/>
        <v>43005</v>
      </c>
      <c r="B276" s="149">
        <v>6.2978739250000322</v>
      </c>
      <c r="C276" s="149">
        <v>12.491832930237564</v>
      </c>
      <c r="D276" s="475">
        <v>2.9299999999999999E-3</v>
      </c>
      <c r="E276" s="174">
        <v>3.04</v>
      </c>
      <c r="F276" s="149">
        <v>2660</v>
      </c>
      <c r="G276" s="468">
        <v>2.9299999999999999E-3</v>
      </c>
      <c r="H276" s="340">
        <v>2660</v>
      </c>
      <c r="I276" s="135">
        <v>9.94817095798501E-2</v>
      </c>
      <c r="J276" s="25"/>
    </row>
    <row r="277" spans="1:10" ht="14.25" x14ac:dyDescent="0.2">
      <c r="A277" s="10">
        <f t="shared" si="4"/>
        <v>43006</v>
      </c>
      <c r="B277" s="149">
        <v>6.309712362500032</v>
      </c>
      <c r="C277" s="149">
        <v>12.515314471018813</v>
      </c>
      <c r="D277" s="475">
        <v>3.1099999999999999E-3</v>
      </c>
      <c r="E277" s="174">
        <v>2.95</v>
      </c>
      <c r="F277" s="149">
        <v>2610</v>
      </c>
      <c r="G277" s="468">
        <v>3.1099999999999999E-3</v>
      </c>
      <c r="H277" s="340">
        <v>2610</v>
      </c>
      <c r="I277" s="135">
        <v>0.10579170291723261</v>
      </c>
      <c r="J277" s="25"/>
    </row>
    <row r="278" spans="1:10" ht="14.25" x14ac:dyDescent="0.2">
      <c r="A278" s="10">
        <f t="shared" si="4"/>
        <v>43007</v>
      </c>
      <c r="B278" s="149">
        <v>6.3730105125000298</v>
      </c>
      <c r="C278" s="149">
        <v>12.64086635154381</v>
      </c>
      <c r="D278" s="475">
        <v>3.3700000000000002E-3</v>
      </c>
      <c r="E278" s="174">
        <v>2.97</v>
      </c>
      <c r="F278" s="149">
        <v>2600</v>
      </c>
      <c r="G278" s="468">
        <v>3.3700000000000002E-3</v>
      </c>
      <c r="H278" s="340">
        <v>2600</v>
      </c>
      <c r="I278" s="135">
        <v>0.11578603788558178</v>
      </c>
      <c r="J278" s="25"/>
    </row>
    <row r="279" spans="1:10" ht="14.25" x14ac:dyDescent="0.2">
      <c r="A279" s="10">
        <f t="shared" si="4"/>
        <v>43008</v>
      </c>
      <c r="B279" s="149">
        <v>6.4168176583333585</v>
      </c>
      <c r="C279" s="149">
        <v>12.727757825304217</v>
      </c>
      <c r="D279" s="475">
        <v>3.1900000000000001E-3</v>
      </c>
      <c r="E279" s="174">
        <v>2.93</v>
      </c>
      <c r="F279" s="149">
        <v>2600</v>
      </c>
      <c r="G279" s="468">
        <v>3.1900000000000001E-3</v>
      </c>
      <c r="H279" s="340">
        <v>2600</v>
      </c>
      <c r="I279" s="135">
        <v>0.11035500600367419</v>
      </c>
      <c r="J279" s="25"/>
    </row>
    <row r="280" spans="1:10" ht="14.25" x14ac:dyDescent="0.2">
      <c r="A280" s="10">
        <f>+A279+1</f>
        <v>43009</v>
      </c>
      <c r="B280" s="149">
        <v>6.0505825375000244</v>
      </c>
      <c r="C280" s="149">
        <v>12.001330463131298</v>
      </c>
      <c r="D280" s="475">
        <v>3.0400000000000002E-3</v>
      </c>
      <c r="E280" s="174">
        <v>2.84</v>
      </c>
      <c r="F280" s="149">
        <v>2600</v>
      </c>
      <c r="G280" s="468">
        <v>3.0400000000000002E-3</v>
      </c>
      <c r="H280" s="340">
        <v>2600</v>
      </c>
      <c r="I280" s="135">
        <v>9.9163633244324242E-2</v>
      </c>
      <c r="J280" s="25"/>
    </row>
    <row r="281" spans="1:10" ht="14.25" x14ac:dyDescent="0.2">
      <c r="A281" s="10">
        <f t="shared" si="4"/>
        <v>43010</v>
      </c>
      <c r="B281" s="149">
        <v>6.1566796625000189</v>
      </c>
      <c r="C281" s="149">
        <v>12.211774110568788</v>
      </c>
      <c r="D281" s="475">
        <v>2.8400000000000001E-3</v>
      </c>
      <c r="E281" s="174">
        <v>2.77</v>
      </c>
      <c r="F281" s="149">
        <v>2550</v>
      </c>
      <c r="G281" s="468">
        <v>2.8400000000000001E-3</v>
      </c>
      <c r="H281" s="340">
        <v>2550</v>
      </c>
      <c r="I281" s="135">
        <v>9.426414977237374E-2</v>
      </c>
      <c r="J281" s="25"/>
    </row>
    <row r="282" spans="1:10" ht="14.25" x14ac:dyDescent="0.2">
      <c r="A282" s="10">
        <f t="shared" si="4"/>
        <v>43011</v>
      </c>
      <c r="B282" s="149">
        <v>6.6299894416666909</v>
      </c>
      <c r="C282" s="149">
        <v>13.150584057545881</v>
      </c>
      <c r="D282" s="475">
        <v>3.0400000000000002E-3</v>
      </c>
      <c r="E282" s="174">
        <v>2.69</v>
      </c>
      <c r="F282" s="149">
        <v>2490</v>
      </c>
      <c r="G282" s="468">
        <v>3.0400000000000002E-3</v>
      </c>
      <c r="H282" s="340">
        <v>2490</v>
      </c>
      <c r="I282" s="135">
        <v>0.10865959390396551</v>
      </c>
      <c r="J282" s="25"/>
    </row>
    <row r="283" spans="1:10" ht="14.25" x14ac:dyDescent="0.2">
      <c r="A283" s="10">
        <f t="shared" si="4"/>
        <v>43012</v>
      </c>
      <c r="B283" s="149">
        <v>6.6212980666666921</v>
      </c>
      <c r="C283" s="149">
        <v>13.133344715233385</v>
      </c>
      <c r="D283" s="475">
        <v>2.8900000000000002E-3</v>
      </c>
      <c r="E283" s="174">
        <v>2.76</v>
      </c>
      <c r="F283" s="149">
        <v>2430</v>
      </c>
      <c r="G283" s="468">
        <v>2.8900000000000002E-3</v>
      </c>
      <c r="H283" s="340">
        <v>2430</v>
      </c>
      <c r="I283" s="135">
        <v>0.10316268540505255</v>
      </c>
      <c r="J283" s="25"/>
    </row>
    <row r="284" spans="1:10" ht="14.25" x14ac:dyDescent="0.2">
      <c r="A284" s="10">
        <f t="shared" si="4"/>
        <v>43013</v>
      </c>
      <c r="B284" s="149">
        <v>6.6055134833333584</v>
      </c>
      <c r="C284" s="149">
        <v>13.102035994191716</v>
      </c>
      <c r="D284" s="475">
        <v>2.9099999999999998E-3</v>
      </c>
      <c r="E284" s="174">
        <v>2.71</v>
      </c>
      <c r="F284" s="149">
        <v>2450</v>
      </c>
      <c r="G284" s="468">
        <v>2.9099999999999998E-3</v>
      </c>
      <c r="H284" s="340">
        <v>2450</v>
      </c>
      <c r="I284" s="135">
        <v>0.10362898145174008</v>
      </c>
      <c r="J284" s="25"/>
    </row>
    <row r="285" spans="1:10" ht="14.25" x14ac:dyDescent="0.2">
      <c r="A285" s="10">
        <f t="shared" si="4"/>
        <v>43014</v>
      </c>
      <c r="B285" s="149">
        <v>6.6805701625000244</v>
      </c>
      <c r="C285" s="149">
        <v>13.250910917318798</v>
      </c>
      <c r="D285" s="475">
        <v>2.99E-3</v>
      </c>
      <c r="E285" s="174">
        <v>2.63</v>
      </c>
      <c r="F285" s="149">
        <v>2410</v>
      </c>
      <c r="G285" s="468">
        <v>2.99E-3</v>
      </c>
      <c r="H285" s="340">
        <v>2410</v>
      </c>
      <c r="I285" s="135">
        <v>0.10768776786108475</v>
      </c>
      <c r="J285" s="25"/>
    </row>
    <row r="286" spans="1:10" ht="14.25" x14ac:dyDescent="0.2">
      <c r="A286" s="10">
        <f t="shared" si="4"/>
        <v>43015</v>
      </c>
      <c r="B286" s="149">
        <v>6.692568416666691</v>
      </c>
      <c r="C286" s="149">
        <v>13.274709454458382</v>
      </c>
      <c r="D286" s="475">
        <v>3.0500000000000002E-3</v>
      </c>
      <c r="E286" s="174">
        <v>2.72</v>
      </c>
      <c r="F286" s="149">
        <v>2440</v>
      </c>
      <c r="G286" s="468">
        <v>3.0500000000000002E-3</v>
      </c>
      <c r="H286" s="340">
        <v>2440</v>
      </c>
      <c r="I286" s="135">
        <v>0.11004601390651454</v>
      </c>
      <c r="J286" s="25"/>
    </row>
    <row r="287" spans="1:10" ht="14.25" x14ac:dyDescent="0.2">
      <c r="A287" s="10">
        <f t="shared" si="4"/>
        <v>43016</v>
      </c>
      <c r="B287" s="149">
        <v>6.6010758833333476</v>
      </c>
      <c r="C287" s="149">
        <v>13.093234014591696</v>
      </c>
      <c r="D287" s="475">
        <v>3.0599999999999998E-3</v>
      </c>
      <c r="E287" s="174">
        <v>2.73</v>
      </c>
      <c r="F287" s="149">
        <v>2430</v>
      </c>
      <c r="G287" s="468">
        <v>3.0599999999999998E-3</v>
      </c>
      <c r="H287" s="340">
        <v>2430</v>
      </c>
      <c r="I287" s="135">
        <v>0.10889747475808029</v>
      </c>
      <c r="J287" s="25"/>
    </row>
    <row r="288" spans="1:10" ht="14.25" x14ac:dyDescent="0.2">
      <c r="A288" s="10">
        <f t="shared" si="4"/>
        <v>43017</v>
      </c>
      <c r="B288" s="149">
        <v>7.3995437791666783</v>
      </c>
      <c r="C288" s="149">
        <v>14.676995085977106</v>
      </c>
      <c r="D288" s="475">
        <v>3.0100000000000001E-3</v>
      </c>
      <c r="E288" s="174">
        <v>2.73</v>
      </c>
      <c r="F288" s="149">
        <v>2430</v>
      </c>
      <c r="G288" s="468">
        <v>3.0100000000000001E-3</v>
      </c>
      <c r="H288" s="340">
        <v>2430</v>
      </c>
      <c r="I288" s="135">
        <v>0.12007513865749418</v>
      </c>
      <c r="J288" s="25"/>
    </row>
    <row r="289" spans="1:10" ht="14.25" x14ac:dyDescent="0.2">
      <c r="A289" s="10">
        <f t="shared" si="4"/>
        <v>43018</v>
      </c>
      <c r="B289" s="149">
        <v>8.1532402541666649</v>
      </c>
      <c r="C289" s="149">
        <v>16.17195204413958</v>
      </c>
      <c r="D289" s="475">
        <v>3.2499999999999999E-3</v>
      </c>
      <c r="E289" s="174">
        <v>2.67</v>
      </c>
      <c r="F289" s="149">
        <v>2400</v>
      </c>
      <c r="G289" s="468">
        <v>3.2499999999999999E-3</v>
      </c>
      <c r="H289" s="340">
        <v>2400</v>
      </c>
      <c r="I289" s="135">
        <v>0.14285493838190697</v>
      </c>
      <c r="J289" s="25"/>
    </row>
    <row r="290" spans="1:10" ht="14.25" x14ac:dyDescent="0.2">
      <c r="A290" s="10">
        <f t="shared" si="4"/>
        <v>43019</v>
      </c>
      <c r="B290" s="149">
        <v>7.815383341666668</v>
      </c>
      <c r="C290" s="149">
        <v>15.501812858195837</v>
      </c>
      <c r="D290" s="475">
        <v>2.96E-3</v>
      </c>
      <c r="E290" s="174">
        <v>2.61</v>
      </c>
      <c r="F290" s="149">
        <v>2320</v>
      </c>
      <c r="G290" s="468">
        <v>2.96E-3</v>
      </c>
      <c r="H290" s="340">
        <v>2320</v>
      </c>
      <c r="I290" s="135">
        <v>0.1247164249517858</v>
      </c>
      <c r="J290" s="25"/>
    </row>
    <row r="291" spans="1:10" ht="14.25" x14ac:dyDescent="0.2">
      <c r="A291" s="10">
        <f t="shared" si="4"/>
        <v>43020</v>
      </c>
      <c r="B291" s="149">
        <v>7.8961441500000005</v>
      </c>
      <c r="C291" s="149">
        <v>15.662001921525002</v>
      </c>
      <c r="D291" s="475">
        <v>3.0300000000000001E-3</v>
      </c>
      <c r="E291" s="174">
        <v>2.61</v>
      </c>
      <c r="F291" s="149">
        <v>2360</v>
      </c>
      <c r="G291" s="468">
        <v>3.0300000000000001E-3</v>
      </c>
      <c r="H291" s="340">
        <v>2360</v>
      </c>
      <c r="I291" s="135">
        <v>0.12898504330479602</v>
      </c>
      <c r="J291" s="25"/>
    </row>
    <row r="292" spans="1:10" ht="14.25" x14ac:dyDescent="0.2">
      <c r="A292" s="10">
        <f t="shared" si="4"/>
        <v>43021</v>
      </c>
      <c r="B292" s="149">
        <v>8.2527915249999992</v>
      </c>
      <c r="C292" s="149">
        <v>16.369411989837499</v>
      </c>
      <c r="D292" s="475">
        <v>2.98E-3</v>
      </c>
      <c r="E292" s="174">
        <v>2.62</v>
      </c>
      <c r="F292" s="149">
        <v>2410</v>
      </c>
      <c r="G292" s="468">
        <v>2.98E-3</v>
      </c>
      <c r="H292" s="340">
        <v>2410</v>
      </c>
      <c r="I292" s="135">
        <v>0.1325863441293674</v>
      </c>
      <c r="J292" s="25"/>
    </row>
    <row r="293" spans="1:10" ht="14.25" x14ac:dyDescent="0.2">
      <c r="A293" s="10">
        <f t="shared" si="4"/>
        <v>43022</v>
      </c>
      <c r="B293" s="149">
        <v>8.5384575458333476</v>
      </c>
      <c r="C293" s="149">
        <v>16.936030542160445</v>
      </c>
      <c r="D293" s="475">
        <v>2.8500000000000001E-3</v>
      </c>
      <c r="E293" s="174">
        <v>2.7</v>
      </c>
      <c r="F293" s="149">
        <v>2460</v>
      </c>
      <c r="G293" s="468">
        <v>2.8500000000000001E-3</v>
      </c>
      <c r="H293" s="340">
        <v>2460</v>
      </c>
      <c r="I293" s="135">
        <v>0.13119157338873746</v>
      </c>
      <c r="J293" s="25"/>
    </row>
    <row r="294" spans="1:10" ht="14.25" x14ac:dyDescent="0.2">
      <c r="A294" s="10">
        <f t="shared" si="4"/>
        <v>43023</v>
      </c>
      <c r="B294" s="149">
        <v>9.1185116000000317</v>
      </c>
      <c r="C294" s="149">
        <v>18.086567758600061</v>
      </c>
      <c r="D294" s="475">
        <v>2.8E-3</v>
      </c>
      <c r="E294" s="174">
        <v>2.79</v>
      </c>
      <c r="F294" s="149">
        <v>2400</v>
      </c>
      <c r="G294" s="468">
        <v>2.8E-3</v>
      </c>
      <c r="H294" s="340">
        <v>2400</v>
      </c>
      <c r="I294" s="135">
        <v>0.13764601527004991</v>
      </c>
      <c r="J294" s="25"/>
    </row>
    <row r="295" spans="1:10" ht="14.25" x14ac:dyDescent="0.2">
      <c r="A295" s="10">
        <f t="shared" si="4"/>
        <v>43024</v>
      </c>
      <c r="B295" s="149">
        <v>9.1185116000000317</v>
      </c>
      <c r="C295" s="149">
        <v>18.086567758600061</v>
      </c>
      <c r="D295" s="475">
        <v>2.7699999999999999E-3</v>
      </c>
      <c r="E295" s="174">
        <v>2.64</v>
      </c>
      <c r="F295" s="149">
        <v>2300</v>
      </c>
      <c r="G295" s="468">
        <v>2.7699999999999999E-3</v>
      </c>
      <c r="H295" s="340">
        <v>2300</v>
      </c>
      <c r="I295" s="135">
        <v>0.13617123653501365</v>
      </c>
      <c r="J295" s="25"/>
    </row>
    <row r="296" spans="1:10" ht="14.25" x14ac:dyDescent="0.2">
      <c r="A296" s="10">
        <f t="shared" si="4"/>
        <v>43025</v>
      </c>
      <c r="B296" s="149">
        <v>9.2716987416666985</v>
      </c>
      <c r="C296" s="149">
        <v>18.390414454095897</v>
      </c>
      <c r="D296" s="475">
        <v>2.6900000000000001E-3</v>
      </c>
      <c r="E296" s="174">
        <v>2.56</v>
      </c>
      <c r="F296" s="149">
        <v>2240</v>
      </c>
      <c r="G296" s="468">
        <v>2.6900000000000001E-3</v>
      </c>
      <c r="H296" s="340">
        <v>2240</v>
      </c>
      <c r="I296" s="135">
        <v>0.13446004404796583</v>
      </c>
      <c r="J296" s="25"/>
    </row>
    <row r="297" spans="1:10" ht="14.25" x14ac:dyDescent="0.2">
      <c r="A297" s="10">
        <f t="shared" si="4"/>
        <v>43026</v>
      </c>
      <c r="B297" s="149">
        <v>9.2716987416667003</v>
      </c>
      <c r="C297" s="149">
        <v>18.3904144540959</v>
      </c>
      <c r="D297" s="475">
        <v>2.31E-3</v>
      </c>
      <c r="E297" s="174">
        <v>2.54</v>
      </c>
      <c r="F297" s="149">
        <v>2150</v>
      </c>
      <c r="G297" s="468">
        <v>2.31E-3</v>
      </c>
      <c r="H297" s="340">
        <v>2150</v>
      </c>
      <c r="I297" s="135">
        <v>0.11546568838319743</v>
      </c>
      <c r="J297" s="25"/>
    </row>
    <row r="298" spans="1:10" ht="14.25" x14ac:dyDescent="0.2">
      <c r="A298" s="10">
        <f t="shared" si="4"/>
        <v>43027</v>
      </c>
      <c r="B298" s="149">
        <v>9.3212592875000322</v>
      </c>
      <c r="C298" s="149">
        <v>18.488717796756315</v>
      </c>
      <c r="D298" s="475">
        <v>2.2899999999999999E-3</v>
      </c>
      <c r="E298" s="174">
        <v>2.57</v>
      </c>
      <c r="F298" s="149">
        <v>2140</v>
      </c>
      <c r="G298" s="468">
        <v>2.2899999999999999E-3</v>
      </c>
      <c r="H298" s="340">
        <v>2140</v>
      </c>
      <c r="I298" s="135">
        <v>0.11507784708492659</v>
      </c>
      <c r="J298" s="25"/>
    </row>
    <row r="299" spans="1:10" ht="14.25" x14ac:dyDescent="0.2">
      <c r="A299" s="10">
        <f t="shared" si="4"/>
        <v>43028</v>
      </c>
      <c r="B299" s="149">
        <v>9.4959753541666956</v>
      </c>
      <c r="C299" s="149">
        <v>18.835267114989641</v>
      </c>
      <c r="D299" s="475">
        <v>2.3400000000000001E-3</v>
      </c>
      <c r="E299" s="174">
        <v>2.57</v>
      </c>
      <c r="F299" s="149">
        <v>2200</v>
      </c>
      <c r="G299" s="468">
        <v>2.3400000000000001E-3</v>
      </c>
      <c r="H299" s="340">
        <v>2200</v>
      </c>
      <c r="I299" s="135">
        <v>0.11979455908338792</v>
      </c>
      <c r="J299" s="25"/>
    </row>
    <row r="300" spans="1:10" ht="14.25" x14ac:dyDescent="0.2">
      <c r="A300" s="10">
        <f t="shared" si="4"/>
        <v>43029</v>
      </c>
      <c r="B300" s="149">
        <v>9.29993039166669</v>
      </c>
      <c r="C300" s="149">
        <v>18.44641193187088</v>
      </c>
      <c r="D300" s="475">
        <v>2.48E-3</v>
      </c>
      <c r="E300" s="174">
        <v>2.48</v>
      </c>
      <c r="F300" s="149">
        <v>2190</v>
      </c>
      <c r="G300" s="468">
        <v>2.48E-3</v>
      </c>
      <c r="H300" s="340">
        <v>2190</v>
      </c>
      <c r="I300" s="135">
        <v>0.12434062212444613</v>
      </c>
      <c r="J300" s="25"/>
    </row>
    <row r="301" spans="1:10" ht="14.25" x14ac:dyDescent="0.2">
      <c r="A301" s="10">
        <f t="shared" si="4"/>
        <v>43030</v>
      </c>
      <c r="B301" s="149">
        <v>9.2053148041667008</v>
      </c>
      <c r="C301" s="149">
        <v>18.25874191406465</v>
      </c>
      <c r="D301" s="475">
        <v>2.33E-3</v>
      </c>
      <c r="E301" s="174">
        <v>2.48</v>
      </c>
      <c r="F301" s="149">
        <v>2200</v>
      </c>
      <c r="G301" s="468">
        <v>2.33E-3</v>
      </c>
      <c r="H301" s="340">
        <v>2200</v>
      </c>
      <c r="I301" s="135">
        <v>0.11563151701725659</v>
      </c>
      <c r="J301" s="25"/>
    </row>
    <row r="302" spans="1:10" ht="14.25" x14ac:dyDescent="0.2">
      <c r="A302" s="10">
        <f t="shared" si="4"/>
        <v>43031</v>
      </c>
      <c r="B302" s="149">
        <v>9.5240069750000256</v>
      </c>
      <c r="C302" s="149">
        <v>18.890867834912552</v>
      </c>
      <c r="D302" s="475">
        <v>2.3700000000000001E-3</v>
      </c>
      <c r="E302" s="174">
        <v>2.5499999999999998</v>
      </c>
      <c r="F302" s="149">
        <v>2270</v>
      </c>
      <c r="G302" s="468">
        <v>2.3700000000000001E-3</v>
      </c>
      <c r="H302" s="340">
        <v>2270</v>
      </c>
      <c r="I302" s="135">
        <v>0.12168854769744279</v>
      </c>
      <c r="J302" s="25"/>
    </row>
    <row r="303" spans="1:10" ht="14.25" x14ac:dyDescent="0.2">
      <c r="A303" s="10">
        <f t="shared" si="4"/>
        <v>43032</v>
      </c>
      <c r="B303" s="149">
        <v>14.450059041666655</v>
      </c>
      <c r="C303" s="149">
        <v>28.661692109145811</v>
      </c>
      <c r="D303" s="475">
        <v>2.3500000000000001E-3</v>
      </c>
      <c r="E303" s="174">
        <v>2.5</v>
      </c>
      <c r="F303" s="149">
        <v>2230</v>
      </c>
      <c r="G303" s="468">
        <v>2.3500000000000001E-3</v>
      </c>
      <c r="H303" s="340">
        <v>2230</v>
      </c>
      <c r="I303" s="135">
        <v>0.18307082600874705</v>
      </c>
      <c r="J303" s="25"/>
    </row>
    <row r="304" spans="1:10" ht="14.25" x14ac:dyDescent="0.2">
      <c r="A304" s="10">
        <f t="shared" si="4"/>
        <v>43033</v>
      </c>
      <c r="B304" s="149">
        <v>9.3655199291666804</v>
      </c>
      <c r="C304" s="149">
        <v>18.57650877950211</v>
      </c>
      <c r="D304" s="475">
        <v>1.98E-3</v>
      </c>
      <c r="E304" s="174">
        <v>2.98</v>
      </c>
      <c r="F304" s="149">
        <v>2110</v>
      </c>
      <c r="G304" s="468">
        <v>1.98E-3</v>
      </c>
      <c r="H304" s="340">
        <v>2110</v>
      </c>
      <c r="I304" s="135">
        <v>9.9972082708119733E-2</v>
      </c>
      <c r="J304" s="25"/>
    </row>
    <row r="305" spans="1:10" ht="14.25" x14ac:dyDescent="0.2">
      <c r="A305" s="10">
        <f t="shared" si="4"/>
        <v>43034</v>
      </c>
      <c r="B305" s="149">
        <v>8.693654400000014</v>
      </c>
      <c r="C305" s="149">
        <v>17.243863502400028</v>
      </c>
      <c r="D305" s="475">
        <v>2.1700000000000001E-3</v>
      </c>
      <c r="E305" s="174">
        <v>2.94</v>
      </c>
      <c r="F305" s="149">
        <v>2100</v>
      </c>
      <c r="G305" s="468">
        <v>2.1700000000000001E-3</v>
      </c>
      <c r="H305" s="340">
        <v>2100</v>
      </c>
      <c r="I305" s="135">
        <v>0.1017053415689655</v>
      </c>
      <c r="J305" s="25"/>
    </row>
    <row r="306" spans="1:10" ht="14.25" x14ac:dyDescent="0.2">
      <c r="A306" s="10">
        <f t="shared" si="4"/>
        <v>43035</v>
      </c>
      <c r="B306" s="149">
        <v>8.693654400000014</v>
      </c>
      <c r="C306" s="149">
        <v>17.243863502400028</v>
      </c>
      <c r="D306" s="475">
        <v>2.2699999999999999E-3</v>
      </c>
      <c r="E306" s="174">
        <v>2.98</v>
      </c>
      <c r="F306" s="149">
        <v>2130</v>
      </c>
      <c r="G306" s="468">
        <v>2.2699999999999999E-3</v>
      </c>
      <c r="H306" s="340">
        <v>2130</v>
      </c>
      <c r="I306" s="135">
        <v>0.10639222366891782</v>
      </c>
      <c r="J306" s="25"/>
    </row>
    <row r="307" spans="1:10" ht="14.25" x14ac:dyDescent="0.2">
      <c r="A307" s="10">
        <f t="shared" si="4"/>
        <v>43036</v>
      </c>
      <c r="B307" s="149">
        <v>8.693654400000014</v>
      </c>
      <c r="C307" s="149">
        <v>17.243863502400028</v>
      </c>
      <c r="D307" s="475">
        <v>2.0799999999999998E-3</v>
      </c>
      <c r="E307" s="174">
        <v>2.98</v>
      </c>
      <c r="F307" s="149">
        <v>2190</v>
      </c>
      <c r="G307" s="468">
        <v>2.0799999999999998E-3</v>
      </c>
      <c r="H307" s="340">
        <v>2190</v>
      </c>
      <c r="I307" s="135">
        <v>9.7487147679008415E-2</v>
      </c>
      <c r="J307" s="25"/>
    </row>
    <row r="308" spans="1:10" ht="14.25" x14ac:dyDescent="0.2">
      <c r="A308" s="10">
        <f t="shared" si="4"/>
        <v>43037</v>
      </c>
      <c r="B308" s="149">
        <v>8.693654400000014</v>
      </c>
      <c r="C308" s="149">
        <v>17.243863502400028</v>
      </c>
      <c r="D308" s="475">
        <v>2.14E-3</v>
      </c>
      <c r="E308" s="174">
        <v>3.12</v>
      </c>
      <c r="F308" s="149">
        <v>2210</v>
      </c>
      <c r="G308" s="468">
        <v>2.14E-3</v>
      </c>
      <c r="H308" s="340">
        <v>2210</v>
      </c>
      <c r="I308" s="135">
        <v>0.10029927693897982</v>
      </c>
      <c r="J308" s="25"/>
    </row>
    <row r="309" spans="1:10" ht="14.25" x14ac:dyDescent="0.2">
      <c r="A309" s="10">
        <f t="shared" si="4"/>
        <v>43038</v>
      </c>
      <c r="B309" s="149">
        <v>8.7875508125000117</v>
      </c>
      <c r="C309" s="149">
        <v>17.430107036593775</v>
      </c>
      <c r="D309" s="475">
        <v>2.2899999999999999E-3</v>
      </c>
      <c r="E309" s="174">
        <v>2.69</v>
      </c>
      <c r="F309" s="149">
        <v>2260</v>
      </c>
      <c r="G309" s="468">
        <v>2.2899999999999999E-3</v>
      </c>
      <c r="H309" s="340">
        <v>2260</v>
      </c>
      <c r="I309" s="135">
        <v>0.10848882081930769</v>
      </c>
      <c r="J309" s="25"/>
    </row>
    <row r="310" spans="1:10" ht="14.25" x14ac:dyDescent="0.2">
      <c r="A310" s="10">
        <f t="shared" si="4"/>
        <v>43039</v>
      </c>
      <c r="B310" s="149">
        <v>8.8990697000000214</v>
      </c>
      <c r="C310" s="149">
        <v>17.651304749950043</v>
      </c>
      <c r="D310" s="475">
        <v>2.2300000000000002E-3</v>
      </c>
      <c r="E310" s="174">
        <v>2.85</v>
      </c>
      <c r="F310" s="149">
        <v>2320</v>
      </c>
      <c r="G310" s="468">
        <v>2.2300000000000002E-3</v>
      </c>
      <c r="H310" s="340">
        <v>2320</v>
      </c>
      <c r="I310" s="135">
        <v>0.10698702927211221</v>
      </c>
      <c r="J310" s="25"/>
    </row>
    <row r="311" spans="1:10" ht="14.25" x14ac:dyDescent="0.2">
      <c r="A311" s="10">
        <f>+A310+1</f>
        <v>43040</v>
      </c>
      <c r="B311" s="149">
        <v>9.3099003000000184</v>
      </c>
      <c r="C311" s="149">
        <v>18.466187245050037</v>
      </c>
      <c r="D311" s="475">
        <v>1.9599999999999999E-3</v>
      </c>
      <c r="E311" s="174">
        <v>2.83</v>
      </c>
      <c r="F311" s="149">
        <v>2220</v>
      </c>
      <c r="G311" s="468">
        <v>1.9599999999999999E-3</v>
      </c>
      <c r="H311" s="340">
        <v>2220</v>
      </c>
      <c r="I311" s="135">
        <v>9.8374549986810153E-2</v>
      </c>
      <c r="J311" s="25"/>
    </row>
    <row r="312" spans="1:10" ht="14.25" x14ac:dyDescent="0.2">
      <c r="A312" s="10">
        <f t="shared" si="4"/>
        <v>43041</v>
      </c>
      <c r="B312" s="149">
        <v>9.2473826000000283</v>
      </c>
      <c r="C312" s="149">
        <v>18.342183387100057</v>
      </c>
      <c r="D312" s="475">
        <v>1.97E-3</v>
      </c>
      <c r="E312" s="174">
        <v>2.82</v>
      </c>
      <c r="F312" s="149">
        <v>2220</v>
      </c>
      <c r="G312" s="468">
        <v>1.97E-3</v>
      </c>
      <c r="H312" s="340">
        <v>2220</v>
      </c>
      <c r="I312" s="135">
        <v>9.821248725889177E-2</v>
      </c>
      <c r="J312" s="25"/>
    </row>
    <row r="313" spans="1:10" ht="14.25" x14ac:dyDescent="0.2">
      <c r="A313" s="10">
        <f t="shared" si="4"/>
        <v>43042</v>
      </c>
      <c r="B313" s="149">
        <v>9.4262443250000203</v>
      </c>
      <c r="C313" s="149">
        <v>18.696955618637542</v>
      </c>
      <c r="D313" s="475">
        <v>1.8500000000000001E-3</v>
      </c>
      <c r="E313" s="174">
        <v>2.8</v>
      </c>
      <c r="F313" s="149">
        <v>2230</v>
      </c>
      <c r="G313" s="468">
        <v>1.8500000000000001E-3</v>
      </c>
      <c r="H313" s="340">
        <v>2230</v>
      </c>
      <c r="I313" s="135">
        <v>9.4013901937195152E-2</v>
      </c>
      <c r="J313" s="25"/>
    </row>
    <row r="314" spans="1:10" ht="14.25" x14ac:dyDescent="0.2">
      <c r="A314" s="10">
        <f t="shared" si="4"/>
        <v>43043</v>
      </c>
      <c r="B314" s="149">
        <v>9.2831070000000171</v>
      </c>
      <c r="C314" s="149">
        <v>18.413042734500035</v>
      </c>
      <c r="D314" s="475">
        <v>1.8699999999999999E-3</v>
      </c>
      <c r="E314" s="174">
        <v>2.82</v>
      </c>
      <c r="F314" s="149">
        <v>2270</v>
      </c>
      <c r="G314" s="468">
        <v>1.8699999999999999E-3</v>
      </c>
      <c r="H314" s="340">
        <v>2270</v>
      </c>
      <c r="I314" s="135">
        <v>9.3587235784933942E-2</v>
      </c>
      <c r="J314" s="25"/>
    </row>
    <row r="315" spans="1:10" ht="14.25" x14ac:dyDescent="0.2">
      <c r="A315" s="10">
        <f t="shared" si="4"/>
        <v>43044</v>
      </c>
      <c r="B315" s="149">
        <v>8.8722764000000165</v>
      </c>
      <c r="C315" s="149">
        <v>17.598160239400034</v>
      </c>
      <c r="D315" s="475">
        <v>1.8E-3</v>
      </c>
      <c r="E315" s="174">
        <v>2.86</v>
      </c>
      <c r="F315" s="149">
        <v>2310</v>
      </c>
      <c r="G315" s="468">
        <v>1.8E-3</v>
      </c>
      <c r="H315" s="340">
        <v>2310</v>
      </c>
      <c r="I315" s="135">
        <v>8.6097239155240715E-2</v>
      </c>
      <c r="J315" s="25"/>
    </row>
    <row r="316" spans="1:10" ht="14.25" x14ac:dyDescent="0.2">
      <c r="A316" s="10">
        <f t="shared" si="4"/>
        <v>43045</v>
      </c>
      <c r="B316" s="149">
        <v>8.8454831000000151</v>
      </c>
      <c r="C316" s="149">
        <v>17.545015728850032</v>
      </c>
      <c r="D316" s="475">
        <v>1.9400000000000001E-3</v>
      </c>
      <c r="E316" s="174">
        <v>2.87</v>
      </c>
      <c r="F316" s="149">
        <v>2350</v>
      </c>
      <c r="G316" s="468">
        <v>1.9400000000000001E-3</v>
      </c>
      <c r="H316" s="340">
        <v>2350</v>
      </c>
      <c r="I316" s="135">
        <v>9.2513464336967915E-2</v>
      </c>
      <c r="J316" s="25"/>
    </row>
    <row r="317" spans="1:10" ht="14.25" x14ac:dyDescent="0.2">
      <c r="A317" s="10">
        <f t="shared" si="4"/>
        <v>43046</v>
      </c>
      <c r="B317" s="149">
        <v>9.0062429000000179</v>
      </c>
      <c r="C317" s="149">
        <v>17.863882792150036</v>
      </c>
      <c r="D317" s="475">
        <v>1.7899999999999999E-3</v>
      </c>
      <c r="E317" s="174">
        <v>2.89</v>
      </c>
      <c r="F317" s="149">
        <v>2360</v>
      </c>
      <c r="G317" s="468">
        <v>1.7899999999999999E-3</v>
      </c>
      <c r="H317" s="340">
        <v>2360</v>
      </c>
      <c r="I317" s="135">
        <v>8.691171983802419E-2</v>
      </c>
      <c r="J317" s="25"/>
    </row>
    <row r="318" spans="1:10" ht="14.25" x14ac:dyDescent="0.2">
      <c r="A318" s="10">
        <f t="shared" si="4"/>
        <v>43047</v>
      </c>
      <c r="B318" s="149">
        <v>9.3593809375000223</v>
      </c>
      <c r="C318" s="149">
        <v>18.564332089531295</v>
      </c>
      <c r="D318" s="475">
        <v>1.49E-3</v>
      </c>
      <c r="E318" s="174">
        <v>2.82</v>
      </c>
      <c r="F318" s="149">
        <v>2290</v>
      </c>
      <c r="G318" s="468">
        <v>1.49E-3</v>
      </c>
      <c r="H318" s="340">
        <v>2290</v>
      </c>
      <c r="I318" s="135">
        <v>7.5182203382825621E-2</v>
      </c>
      <c r="J318" s="25"/>
    </row>
    <row r="319" spans="1:10" ht="14.25" x14ac:dyDescent="0.2">
      <c r="A319" s="10">
        <f t="shared" si="4"/>
        <v>43048</v>
      </c>
      <c r="B319" s="149">
        <v>9.3813491000000244</v>
      </c>
      <c r="C319" s="149">
        <v>18.607905939850049</v>
      </c>
      <c r="D319" s="475">
        <v>1.58E-3</v>
      </c>
      <c r="E319" s="174">
        <v>2.86</v>
      </c>
      <c r="F319" s="149">
        <v>2350</v>
      </c>
      <c r="G319" s="468">
        <v>1.58E-3</v>
      </c>
      <c r="H319" s="340">
        <v>2350</v>
      </c>
      <c r="I319" s="135">
        <v>7.9910535584329645E-2</v>
      </c>
      <c r="J319" s="25"/>
    </row>
    <row r="320" spans="1:10" ht="14.25" x14ac:dyDescent="0.2">
      <c r="A320" s="10">
        <f t="shared" si="4"/>
        <v>43049</v>
      </c>
      <c r="B320" s="149">
        <v>9.1537259125000183</v>
      </c>
      <c r="C320" s="149">
        <v>18.156415347443787</v>
      </c>
      <c r="D320" s="475">
        <v>1.58E-3</v>
      </c>
      <c r="E320" s="174">
        <v>2.78</v>
      </c>
      <c r="F320" s="149">
        <v>2340</v>
      </c>
      <c r="G320" s="468">
        <v>1.58E-3</v>
      </c>
      <c r="H320" s="340">
        <v>2340</v>
      </c>
      <c r="I320" s="135">
        <v>7.7971636324676491E-2</v>
      </c>
      <c r="J320" s="25"/>
    </row>
    <row r="321" spans="1:10" ht="14.25" x14ac:dyDescent="0.2">
      <c r="A321" s="10">
        <f t="shared" si="4"/>
        <v>43050</v>
      </c>
      <c r="B321" s="149">
        <v>9.1580716000000262</v>
      </c>
      <c r="C321" s="149">
        <v>18.165035018600051</v>
      </c>
      <c r="D321" s="475">
        <v>1.66E-3</v>
      </c>
      <c r="E321" s="174">
        <v>2.65</v>
      </c>
      <c r="F321" s="149">
        <v>2260</v>
      </c>
      <c r="G321" s="468">
        <v>1.66E-3</v>
      </c>
      <c r="H321" s="340">
        <v>2260</v>
      </c>
      <c r="I321" s="135">
        <v>8.1958458199721196E-2</v>
      </c>
      <c r="J321" s="25"/>
    </row>
    <row r="322" spans="1:10" ht="14.25" x14ac:dyDescent="0.2">
      <c r="A322" s="10">
        <f t="shared" si="4"/>
        <v>43051</v>
      </c>
      <c r="B322" s="149">
        <v>9.4617290000000249</v>
      </c>
      <c r="C322" s="149">
        <v>18.767339471500051</v>
      </c>
      <c r="D322" s="475">
        <v>1.4499999999999999E-3</v>
      </c>
      <c r="E322" s="174">
        <v>2.67</v>
      </c>
      <c r="F322" s="149">
        <v>2320</v>
      </c>
      <c r="G322" s="468">
        <v>1.4499999999999999E-3</v>
      </c>
      <c r="H322" s="340">
        <v>2320</v>
      </c>
      <c r="I322" s="135">
        <v>7.3963961591128849E-2</v>
      </c>
      <c r="J322" s="25"/>
    </row>
    <row r="323" spans="1:10" ht="14.25" x14ac:dyDescent="0.2">
      <c r="A323" s="10">
        <f t="shared" si="4"/>
        <v>43052</v>
      </c>
      <c r="B323" s="149">
        <v>9.3813491000000209</v>
      </c>
      <c r="C323" s="149">
        <v>18.607905939850042</v>
      </c>
      <c r="D323" s="475">
        <v>1.72E-3</v>
      </c>
      <c r="E323" s="174">
        <v>2.68</v>
      </c>
      <c r="F323" s="149">
        <v>2300</v>
      </c>
      <c r="G323" s="468">
        <v>1.72E-3</v>
      </c>
      <c r="H323" s="340">
        <v>2300</v>
      </c>
      <c r="I323" s="135">
        <v>8.6991215952561346E-2</v>
      </c>
      <c r="J323" s="25"/>
    </row>
    <row r="324" spans="1:10" ht="14.25" x14ac:dyDescent="0.2">
      <c r="A324" s="10">
        <f t="shared" si="4"/>
        <v>43053</v>
      </c>
      <c r="B324" s="149">
        <v>9.1044850000000199</v>
      </c>
      <c r="C324" s="149">
        <v>18.05874599750004</v>
      </c>
      <c r="D324" s="475">
        <v>1.6000000000000001E-3</v>
      </c>
      <c r="E324" s="174">
        <v>2.67</v>
      </c>
      <c r="F324" s="149">
        <v>2360</v>
      </c>
      <c r="G324" s="468">
        <v>1.6000000000000001E-3</v>
      </c>
      <c r="H324" s="340">
        <v>2360</v>
      </c>
      <c r="I324" s="135">
        <v>7.8533874593928174E-2</v>
      </c>
      <c r="J324" s="25"/>
    </row>
    <row r="325" spans="1:10" ht="14.25" x14ac:dyDescent="0.2">
      <c r="A325" s="10">
        <f t="shared" si="4"/>
        <v>43054</v>
      </c>
      <c r="B325" s="149">
        <v>9.3770034125000219</v>
      </c>
      <c r="C325" s="149">
        <v>18.599286268693795</v>
      </c>
      <c r="D325" s="475">
        <v>1.48E-3</v>
      </c>
      <c r="E325" s="174">
        <v>2.78</v>
      </c>
      <c r="F325" s="149">
        <v>2360</v>
      </c>
      <c r="G325" s="468">
        <v>1.48E-3</v>
      </c>
      <c r="H325" s="340">
        <v>2360</v>
      </c>
      <c r="I325" s="135">
        <v>7.4818232915898411E-2</v>
      </c>
      <c r="J325" s="25"/>
    </row>
    <row r="326" spans="1:10" ht="14.25" x14ac:dyDescent="0.2">
      <c r="A326" s="10">
        <f t="shared" si="4"/>
        <v>43055</v>
      </c>
      <c r="B326" s="149">
        <v>9.8049283708333324</v>
      </c>
      <c r="C326" s="149">
        <v>19.448075423547916</v>
      </c>
      <c r="D326" s="475">
        <v>1.47E-3</v>
      </c>
      <c r="E326" s="174">
        <v>2.78</v>
      </c>
      <c r="F326" s="149">
        <v>2310</v>
      </c>
      <c r="G326" s="468">
        <v>1.47E-3</v>
      </c>
      <c r="H326" s="340">
        <v>2310</v>
      </c>
      <c r="I326" s="135">
        <v>7.7704007431768751E-2</v>
      </c>
      <c r="J326" s="25"/>
    </row>
    <row r="327" spans="1:10" ht="14.25" x14ac:dyDescent="0.2">
      <c r="A327" s="10">
        <f t="shared" si="4"/>
        <v>43056</v>
      </c>
      <c r="B327" s="149">
        <v>9.7527981500000323</v>
      </c>
      <c r="C327" s="149">
        <v>19.344675130525065</v>
      </c>
      <c r="D327" s="475">
        <v>1.58E-3</v>
      </c>
      <c r="E327" s="174">
        <v>2.66</v>
      </c>
      <c r="F327" s="149">
        <v>2280</v>
      </c>
      <c r="G327" s="468">
        <v>1.58E-3</v>
      </c>
      <c r="H327" s="340">
        <v>2280</v>
      </c>
      <c r="I327" s="135">
        <v>8.3074546667532057E-2</v>
      </c>
      <c r="J327" s="25"/>
    </row>
    <row r="328" spans="1:10" ht="14.25" x14ac:dyDescent="0.2">
      <c r="A328" s="10">
        <f t="shared" si="4"/>
        <v>43057</v>
      </c>
      <c r="B328" s="149">
        <v>9.5510400000000271</v>
      </c>
      <c r="C328" s="149">
        <v>18.944487840000054</v>
      </c>
      <c r="D328" s="475">
        <v>1.4499999999999999E-3</v>
      </c>
      <c r="E328" s="174">
        <v>2.59</v>
      </c>
      <c r="F328" s="149">
        <v>2270</v>
      </c>
      <c r="G328" s="468">
        <v>1.4499999999999999E-3</v>
      </c>
      <c r="H328" s="340">
        <v>2270</v>
      </c>
      <c r="I328" s="135">
        <v>7.4662121026224201E-2</v>
      </c>
      <c r="J328" s="25"/>
    </row>
    <row r="329" spans="1:10" ht="14.25" x14ac:dyDescent="0.2">
      <c r="A329" s="10">
        <f t="shared" ref="A329:A371" si="5">+A328+1</f>
        <v>43058</v>
      </c>
      <c r="B329" s="149">
        <v>9.3992113000000241</v>
      </c>
      <c r="C329" s="149">
        <v>18.643335613550047</v>
      </c>
      <c r="D329" s="475">
        <v>1.58E-3</v>
      </c>
      <c r="E329" s="174">
        <v>2.56</v>
      </c>
      <c r="F329" s="149">
        <v>2300</v>
      </c>
      <c r="G329" s="468">
        <v>1.58E-3</v>
      </c>
      <c r="H329" s="340">
        <v>2300</v>
      </c>
      <c r="I329" s="135">
        <v>8.006268619225386E-2</v>
      </c>
      <c r="J329" s="25"/>
    </row>
    <row r="330" spans="1:10" ht="14.25" x14ac:dyDescent="0.2">
      <c r="A330" s="10">
        <f t="shared" si="5"/>
        <v>43059</v>
      </c>
      <c r="B330" s="149">
        <v>9.3188314000000201</v>
      </c>
      <c r="C330" s="149">
        <v>18.483902081900041</v>
      </c>
      <c r="D330" s="475">
        <v>1.6000000000000001E-3</v>
      </c>
      <c r="E330" s="174">
        <v>2.66</v>
      </c>
      <c r="F330" s="149">
        <v>2390</v>
      </c>
      <c r="G330" s="468">
        <v>1.6000000000000001E-3</v>
      </c>
      <c r="H330" s="340">
        <v>2390</v>
      </c>
      <c r="I330" s="135">
        <v>8.03827933737669E-2</v>
      </c>
      <c r="J330" s="25"/>
    </row>
    <row r="331" spans="1:10" ht="14.25" x14ac:dyDescent="0.2">
      <c r="A331" s="10">
        <f t="shared" si="5"/>
        <v>43060</v>
      </c>
      <c r="B331" s="149">
        <v>9.0598295000000189</v>
      </c>
      <c r="C331" s="149">
        <v>17.970171813250037</v>
      </c>
      <c r="D331" s="475">
        <v>1.6100000000000001E-3</v>
      </c>
      <c r="E331" s="174">
        <v>2.58</v>
      </c>
      <c r="F331" s="149">
        <v>2310</v>
      </c>
      <c r="G331" s="468">
        <v>1.6100000000000001E-3</v>
      </c>
      <c r="H331" s="340">
        <v>2310</v>
      </c>
      <c r="I331" s="135">
        <v>7.86371124513459E-2</v>
      </c>
      <c r="J331" s="25"/>
    </row>
    <row r="332" spans="1:10" ht="14.25" x14ac:dyDescent="0.2">
      <c r="A332" s="10">
        <f t="shared" si="5"/>
        <v>43061</v>
      </c>
      <c r="B332" s="149">
        <v>9.0508984000000154</v>
      </c>
      <c r="C332" s="149">
        <v>17.952456976400033</v>
      </c>
      <c r="D332" s="475">
        <v>1.39E-3</v>
      </c>
      <c r="E332" s="174">
        <v>2.56</v>
      </c>
      <c r="F332" s="149">
        <v>2180</v>
      </c>
      <c r="G332" s="468">
        <v>1.39E-3</v>
      </c>
      <c r="H332" s="340">
        <v>2180</v>
      </c>
      <c r="I332" s="135">
        <v>6.782474150597885E-2</v>
      </c>
      <c r="J332" s="25"/>
    </row>
    <row r="333" spans="1:10" ht="14.25" x14ac:dyDescent="0.2">
      <c r="A333" s="10">
        <f t="shared" si="5"/>
        <v>43062</v>
      </c>
      <c r="B333" s="149">
        <v>8.8008276000000176</v>
      </c>
      <c r="C333" s="149">
        <v>17.456441544600036</v>
      </c>
      <c r="D333" s="475">
        <v>1.4599999999999999E-3</v>
      </c>
      <c r="E333" s="174">
        <v>2.58</v>
      </c>
      <c r="F333" s="149">
        <v>2200</v>
      </c>
      <c r="G333" s="468">
        <v>1.4599999999999999E-3</v>
      </c>
      <c r="H333" s="340">
        <v>2200</v>
      </c>
      <c r="I333" s="135">
        <v>6.9272047852605434E-2</v>
      </c>
      <c r="J333" s="25"/>
    </row>
    <row r="334" spans="1:10" ht="14.25" x14ac:dyDescent="0.2">
      <c r="A334" s="10">
        <f t="shared" si="5"/>
        <v>43063</v>
      </c>
      <c r="B334" s="149">
        <v>8.8365520000000171</v>
      </c>
      <c r="C334" s="149">
        <v>17.527300892000035</v>
      </c>
      <c r="D334" s="475">
        <v>1.65E-3</v>
      </c>
      <c r="E334" s="174">
        <v>2.67</v>
      </c>
      <c r="F334" s="149">
        <v>2300</v>
      </c>
      <c r="G334" s="468">
        <v>1.65E-3</v>
      </c>
      <c r="H334" s="340">
        <v>2300</v>
      </c>
      <c r="I334" s="135">
        <v>7.8604686310352556E-2</v>
      </c>
      <c r="J334" s="25"/>
    </row>
    <row r="335" spans="1:10" ht="14.25" x14ac:dyDescent="0.2">
      <c r="A335" s="10">
        <f t="shared" si="5"/>
        <v>43064</v>
      </c>
      <c r="B335" s="149">
        <v>8.8722764000000147</v>
      </c>
      <c r="C335" s="149">
        <v>17.59816023940003</v>
      </c>
      <c r="D335" s="475">
        <v>1.42E-3</v>
      </c>
      <c r="E335" s="174">
        <v>2.69</v>
      </c>
      <c r="F335" s="149">
        <v>2290</v>
      </c>
      <c r="G335" s="468">
        <v>1.42E-3</v>
      </c>
      <c r="H335" s="340">
        <v>2290</v>
      </c>
      <c r="I335" s="135">
        <v>6.7921155333578787E-2</v>
      </c>
      <c r="J335" s="25"/>
    </row>
    <row r="336" spans="1:10" ht="14.25" x14ac:dyDescent="0.2">
      <c r="A336" s="10">
        <f t="shared" si="5"/>
        <v>43065</v>
      </c>
      <c r="B336" s="149">
        <v>8.8990697000000143</v>
      </c>
      <c r="C336" s="149">
        <v>17.651304749950029</v>
      </c>
      <c r="D336" s="475">
        <v>1.5200000000000001E-3</v>
      </c>
      <c r="E336" s="174">
        <v>2.63</v>
      </c>
      <c r="F336" s="149">
        <v>2300</v>
      </c>
      <c r="G336" s="468">
        <v>1.5200000000000001E-3</v>
      </c>
      <c r="H336" s="340">
        <v>2300</v>
      </c>
      <c r="I336" s="135">
        <v>7.2923894391753549E-2</v>
      </c>
      <c r="J336" s="25"/>
    </row>
    <row r="337" spans="1:10" ht="14.25" x14ac:dyDescent="0.2">
      <c r="A337" s="10">
        <f t="shared" si="5"/>
        <v>43066</v>
      </c>
      <c r="B337" s="149">
        <v>8.8997888750000094</v>
      </c>
      <c r="C337" s="149">
        <v>17.65273123356252</v>
      </c>
      <c r="D337" s="475">
        <v>1.6299999999999999E-3</v>
      </c>
      <c r="E337" s="174">
        <v>2.7</v>
      </c>
      <c r="F337" s="149">
        <v>2290</v>
      </c>
      <c r="G337" s="468">
        <v>1.6299999999999999E-3</v>
      </c>
      <c r="H337" s="340">
        <v>2290</v>
      </c>
      <c r="I337" s="135">
        <v>7.8207601293301371E-2</v>
      </c>
      <c r="J337" s="25"/>
    </row>
    <row r="338" spans="1:10" ht="14.25" x14ac:dyDescent="0.2">
      <c r="A338" s="10">
        <f t="shared" si="5"/>
        <v>43067</v>
      </c>
      <c r="B338" s="149">
        <v>8.8544142000000168</v>
      </c>
      <c r="C338" s="149">
        <v>17.562730565700033</v>
      </c>
      <c r="D338" s="475">
        <v>1.6199999999999999E-3</v>
      </c>
      <c r="E338" s="174">
        <v>2.66</v>
      </c>
      <c r="F338" s="149">
        <v>2380</v>
      </c>
      <c r="G338" s="468">
        <v>1.6199999999999999E-3</v>
      </c>
      <c r="H338" s="340">
        <v>2380</v>
      </c>
      <c r="I338" s="135">
        <v>7.733151271766775E-2</v>
      </c>
      <c r="J338" s="25"/>
    </row>
    <row r="339" spans="1:10" ht="14.25" x14ac:dyDescent="0.2">
      <c r="A339" s="10">
        <f t="shared" si="5"/>
        <v>43068</v>
      </c>
      <c r="B339" s="149">
        <v>8.7472410000000131</v>
      </c>
      <c r="C339" s="149">
        <v>17.350152523500025</v>
      </c>
      <c r="D339" s="475">
        <v>1.5E-3</v>
      </c>
      <c r="E339" s="174">
        <v>2.84</v>
      </c>
      <c r="F339" s="149">
        <v>2300</v>
      </c>
      <c r="G339" s="468">
        <v>1.5E-3</v>
      </c>
      <c r="H339" s="340">
        <v>2300</v>
      </c>
      <c r="I339" s="135">
        <v>7.07365718383096E-2</v>
      </c>
      <c r="J339" s="25"/>
    </row>
    <row r="340" spans="1:10" ht="14.25" x14ac:dyDescent="0.2">
      <c r="A340" s="10">
        <f t="shared" si="5"/>
        <v>43069</v>
      </c>
      <c r="B340" s="149">
        <v>8.693654400000014</v>
      </c>
      <c r="C340" s="149">
        <v>17.243863502400028</v>
      </c>
      <c r="D340" s="475">
        <v>1.58E-3</v>
      </c>
      <c r="E340" s="174">
        <v>2.8</v>
      </c>
      <c r="F340" s="149">
        <v>2340</v>
      </c>
      <c r="G340" s="468">
        <v>1.58E-3</v>
      </c>
      <c r="H340" s="340">
        <v>2340</v>
      </c>
      <c r="I340" s="135">
        <v>7.4052737179246778E-2</v>
      </c>
      <c r="J340" s="25"/>
    </row>
    <row r="341" spans="1:10" ht="14.25" x14ac:dyDescent="0.2">
      <c r="A341" s="10">
        <f>+A340+1</f>
        <v>43070</v>
      </c>
      <c r="B341" s="149">
        <v>8.693654400000014</v>
      </c>
      <c r="C341" s="149">
        <v>17.243863502400028</v>
      </c>
      <c r="D341" s="475">
        <v>1.4400000000000001E-3</v>
      </c>
      <c r="E341" s="174">
        <v>2.89</v>
      </c>
      <c r="F341" s="149">
        <v>2380</v>
      </c>
      <c r="G341" s="468">
        <v>1.4400000000000001E-3</v>
      </c>
      <c r="H341" s="340">
        <v>2380</v>
      </c>
      <c r="I341" s="135">
        <v>6.7491102239313525E-2</v>
      </c>
      <c r="J341" s="25"/>
    </row>
    <row r="342" spans="1:10" ht="14.25" x14ac:dyDescent="0.2">
      <c r="A342" s="10">
        <f t="shared" si="5"/>
        <v>43071</v>
      </c>
      <c r="B342" s="149">
        <v>8.6893087125000132</v>
      </c>
      <c r="C342" s="149">
        <v>17.235243831243778</v>
      </c>
      <c r="D342" s="475">
        <v>1.5100000000000001E-3</v>
      </c>
      <c r="E342" s="174">
        <v>2.75</v>
      </c>
      <c r="F342" s="149">
        <v>2370</v>
      </c>
      <c r="G342" s="468">
        <v>1.5100000000000001E-3</v>
      </c>
      <c r="H342" s="340">
        <v>2370</v>
      </c>
      <c r="I342" s="135">
        <v>7.0736543027314094E-2</v>
      </c>
      <c r="J342" s="25"/>
    </row>
    <row r="343" spans="1:10" ht="14.25" x14ac:dyDescent="0.2">
      <c r="A343" s="10">
        <f t="shared" si="5"/>
        <v>43072</v>
      </c>
      <c r="B343" s="149">
        <v>8.3691661875000047</v>
      </c>
      <c r="C343" s="149">
        <v>16.600241132906259</v>
      </c>
      <c r="D343" s="475">
        <v>1.56E-3</v>
      </c>
      <c r="E343" s="174">
        <v>2.9</v>
      </c>
      <c r="F343" s="149">
        <v>2410</v>
      </c>
      <c r="G343" s="468">
        <v>1.56E-3</v>
      </c>
      <c r="H343" s="340">
        <v>2410</v>
      </c>
      <c r="I343" s="135">
        <v>7.0386350422813174E-2</v>
      </c>
      <c r="J343" s="25"/>
    </row>
    <row r="344" spans="1:10" ht="14.25" x14ac:dyDescent="0.2">
      <c r="A344" s="10">
        <f t="shared" si="5"/>
        <v>43073</v>
      </c>
      <c r="B344" s="149">
        <v>8.2785460166666685</v>
      </c>
      <c r="C344" s="149">
        <v>16.420496024058338</v>
      </c>
      <c r="D344" s="475">
        <v>1.5399999999999999E-3</v>
      </c>
      <c r="E344" s="174">
        <v>2.89</v>
      </c>
      <c r="F344" s="149">
        <v>2420</v>
      </c>
      <c r="G344" s="468">
        <v>1.5399999999999999E-3</v>
      </c>
      <c r="H344" s="340">
        <v>2420</v>
      </c>
      <c r="I344" s="135">
        <v>6.8731598617821466E-2</v>
      </c>
      <c r="J344" s="25"/>
    </row>
    <row r="345" spans="1:10" ht="14.25" x14ac:dyDescent="0.2">
      <c r="A345" s="10">
        <f t="shared" si="5"/>
        <v>43074</v>
      </c>
      <c r="B345" s="149">
        <v>8.8152231041666873</v>
      </c>
      <c r="C345" s="149">
        <v>17.484995027114625</v>
      </c>
      <c r="D345" s="475">
        <v>1.5900000000000001E-3</v>
      </c>
      <c r="E345" s="174">
        <v>0.503</v>
      </c>
      <c r="F345" s="149">
        <v>2410</v>
      </c>
      <c r="G345" s="468">
        <v>1.5900000000000001E-3</v>
      </c>
      <c r="H345" s="340">
        <v>2410</v>
      </c>
      <c r="I345" s="135">
        <v>7.5563504209079105E-2</v>
      </c>
      <c r="J345" s="25"/>
    </row>
    <row r="346" spans="1:10" ht="14.25" x14ac:dyDescent="0.2">
      <c r="A346" s="10">
        <f t="shared" si="5"/>
        <v>43075</v>
      </c>
      <c r="B346" s="149">
        <v>9.1185116000000317</v>
      </c>
      <c r="C346" s="149">
        <v>18.086567758600061</v>
      </c>
      <c r="D346" s="475">
        <v>1.5299999999999999E-3</v>
      </c>
      <c r="E346" s="174">
        <v>3.09</v>
      </c>
      <c r="F346" s="149">
        <v>2480</v>
      </c>
      <c r="G346" s="468">
        <v>1.5299999999999999E-3</v>
      </c>
      <c r="H346" s="340">
        <v>2480</v>
      </c>
      <c r="I346" s="135">
        <v>7.5213715486848701E-2</v>
      </c>
      <c r="J346" s="25"/>
    </row>
    <row r="347" spans="1:10" ht="14.25" x14ac:dyDescent="0.2">
      <c r="A347" s="10">
        <f t="shared" si="5"/>
        <v>43076</v>
      </c>
      <c r="B347" s="149">
        <v>9.1635666416666997</v>
      </c>
      <c r="C347" s="149">
        <v>18.175934433745898</v>
      </c>
      <c r="D347" s="475">
        <v>1.6199999999999999E-3</v>
      </c>
      <c r="E347" s="174">
        <v>3.02</v>
      </c>
      <c r="F347" s="149">
        <v>2480</v>
      </c>
      <c r="G347" s="468">
        <v>1.6199999999999999E-3</v>
      </c>
      <c r="H347" s="340">
        <v>2480</v>
      </c>
      <c r="I347" s="135">
        <v>8.0031547461292582E-2</v>
      </c>
      <c r="J347" s="25"/>
    </row>
    <row r="348" spans="1:10" ht="14.25" x14ac:dyDescent="0.2">
      <c r="A348" s="10">
        <f t="shared" si="5"/>
        <v>43077</v>
      </c>
      <c r="B348" s="149">
        <v>9.5195014708333598</v>
      </c>
      <c r="C348" s="149">
        <v>18.881931167397969</v>
      </c>
      <c r="D348" s="475">
        <v>1.58E-3</v>
      </c>
      <c r="E348" s="174">
        <v>2.4500000000000002</v>
      </c>
      <c r="F348" s="149">
        <v>2470</v>
      </c>
      <c r="G348" s="468">
        <v>1.58E-3</v>
      </c>
      <c r="H348" s="340">
        <v>2470</v>
      </c>
      <c r="I348" s="135">
        <v>8.1087320482520528E-2</v>
      </c>
      <c r="J348" s="25"/>
    </row>
    <row r="349" spans="1:10" ht="14.25" x14ac:dyDescent="0.2">
      <c r="A349" s="10">
        <f t="shared" si="5"/>
        <v>43078</v>
      </c>
      <c r="B349" s="149">
        <v>10.657460000000022</v>
      </c>
      <c r="C349" s="149">
        <v>21.139071910000045</v>
      </c>
      <c r="D349" s="475">
        <v>1.49E-3</v>
      </c>
      <c r="E349" s="174">
        <v>3.02</v>
      </c>
      <c r="F349" s="149">
        <v>2500</v>
      </c>
      <c r="G349" s="468">
        <v>1.49E-3</v>
      </c>
      <c r="H349" s="340">
        <v>2500</v>
      </c>
      <c r="I349" s="135">
        <v>8.5609436202556372E-2</v>
      </c>
      <c r="J349" s="25"/>
    </row>
    <row r="350" spans="1:10" ht="14.25" x14ac:dyDescent="0.2">
      <c r="A350" s="10">
        <f t="shared" si="5"/>
        <v>43079</v>
      </c>
      <c r="B350" s="149">
        <v>12.080000000000007</v>
      </c>
      <c r="C350" s="149">
        <v>23.960680000000014</v>
      </c>
      <c r="D350" s="475">
        <v>1.58E-3</v>
      </c>
      <c r="E350" s="174">
        <v>1.1599999999999999</v>
      </c>
      <c r="F350" s="149">
        <v>2480</v>
      </c>
      <c r="G350" s="468">
        <v>1.58E-3</v>
      </c>
      <c r="H350" s="340">
        <v>2480</v>
      </c>
      <c r="I350" s="135">
        <v>0.10289770261920007</v>
      </c>
      <c r="J350" s="25"/>
    </row>
    <row r="351" spans="1:10" ht="14.25" x14ac:dyDescent="0.2">
      <c r="A351" s="10">
        <f t="shared" si="5"/>
        <v>43080</v>
      </c>
      <c r="B351" s="149">
        <v>10.92089333333336</v>
      </c>
      <c r="C351" s="149">
        <v>21.66159192666672</v>
      </c>
      <c r="D351" s="475">
        <v>1.57E-3</v>
      </c>
      <c r="E351" s="174">
        <v>2.94</v>
      </c>
      <c r="F351" s="149">
        <v>2380</v>
      </c>
      <c r="G351" s="468">
        <v>1.57E-3</v>
      </c>
      <c r="H351" s="340">
        <v>2380</v>
      </c>
      <c r="I351" s="135">
        <v>9.243564476498782E-2</v>
      </c>
      <c r="J351" s="25"/>
    </row>
    <row r="352" spans="1:10" ht="14.25" x14ac:dyDescent="0.2">
      <c r="A352" s="10">
        <f t="shared" si="5"/>
        <v>43081</v>
      </c>
      <c r="B352" s="149">
        <v>10.195417129166691</v>
      </c>
      <c r="C352" s="149">
        <v>20.22260987570213</v>
      </c>
      <c r="D352" s="475">
        <v>1.6000000000000001E-3</v>
      </c>
      <c r="E352" s="174">
        <v>2.02</v>
      </c>
      <c r="F352" s="149">
        <v>2300</v>
      </c>
      <c r="G352" s="468">
        <v>1.6000000000000001E-3</v>
      </c>
      <c r="H352" s="340">
        <v>2300</v>
      </c>
      <c r="I352" s="135">
        <v>8.794408582745343E-2</v>
      </c>
      <c r="J352" s="25"/>
    </row>
    <row r="353" spans="1:10" ht="14.25" x14ac:dyDescent="0.2">
      <c r="A353" s="10">
        <f t="shared" si="5"/>
        <v>43082</v>
      </c>
      <c r="B353" s="149">
        <v>9.5375234875000263</v>
      </c>
      <c r="C353" s="149">
        <v>18.917677837456303</v>
      </c>
      <c r="D353" s="475">
        <v>1.41E-3</v>
      </c>
      <c r="E353" s="174">
        <v>3.08</v>
      </c>
      <c r="F353" s="149">
        <v>2520</v>
      </c>
      <c r="G353" s="468">
        <v>1.41E-3</v>
      </c>
      <c r="H353" s="340">
        <v>2520</v>
      </c>
      <c r="I353" s="135">
        <v>7.2499730190710793E-2</v>
      </c>
      <c r="J353" s="25"/>
    </row>
    <row r="354" spans="1:10" ht="14.25" x14ac:dyDescent="0.2">
      <c r="A354" s="10">
        <f t="shared" si="5"/>
        <v>43083</v>
      </c>
      <c r="B354" s="149">
        <v>9.5773833333333602</v>
      </c>
      <c r="C354" s="149">
        <v>18.99673984166672</v>
      </c>
      <c r="D354" s="475">
        <v>1.48E-3</v>
      </c>
      <c r="E354" s="174">
        <v>4.9400000000000004</v>
      </c>
      <c r="F354" s="149">
        <v>2510</v>
      </c>
      <c r="G354" s="479">
        <v>1.48E-3</v>
      </c>
      <c r="H354" s="482">
        <v>2510</v>
      </c>
      <c r="I354" s="135">
        <v>7.6417045556682203E-2</v>
      </c>
      <c r="J354" s="25"/>
    </row>
    <row r="355" spans="1:10" ht="14.25" x14ac:dyDescent="0.2">
      <c r="A355" s="10">
        <f t="shared" si="5"/>
        <v>43084</v>
      </c>
      <c r="B355" s="149">
        <v>9.4384023958333589</v>
      </c>
      <c r="C355" s="149">
        <v>18.721071152135469</v>
      </c>
      <c r="D355" s="475">
        <v>1.4499999999999999E-3</v>
      </c>
      <c r="E355" s="174">
        <v>2.92</v>
      </c>
      <c r="F355" s="149">
        <v>2510</v>
      </c>
      <c r="G355" s="479">
        <v>1.4499999999999999E-3</v>
      </c>
      <c r="H355" s="482">
        <v>2510</v>
      </c>
      <c r="I355" s="135">
        <v>7.3781613517681088E-2</v>
      </c>
      <c r="J355" s="25"/>
    </row>
    <row r="356" spans="1:10" ht="14.25" x14ac:dyDescent="0.2">
      <c r="A356" s="10">
        <f t="shared" si="5"/>
        <v>43085</v>
      </c>
      <c r="B356" s="149">
        <v>8.577958162500023</v>
      </c>
      <c r="C356" s="149">
        <v>17.014380015318796</v>
      </c>
      <c r="D356" s="475">
        <v>1.5499999999999999E-3</v>
      </c>
      <c r="E356" s="174">
        <v>3.19</v>
      </c>
      <c r="F356" s="149">
        <v>2560</v>
      </c>
      <c r="G356" s="468">
        <v>1.5499999999999999E-3</v>
      </c>
      <c r="H356" s="340">
        <v>2560</v>
      </c>
      <c r="I356" s="135">
        <v>7.1679881566536555E-2</v>
      </c>
      <c r="J356" s="25"/>
    </row>
    <row r="357" spans="1:10" ht="14.25" x14ac:dyDescent="0.2">
      <c r="A357" s="10">
        <f t="shared" si="5"/>
        <v>43086</v>
      </c>
      <c r="B357" s="149">
        <v>10.624542087500023</v>
      </c>
      <c r="C357" s="149">
        <v>21.073779230556298</v>
      </c>
      <c r="D357" s="475">
        <v>1.56E-3</v>
      </c>
      <c r="E357" s="174">
        <v>3.22</v>
      </c>
      <c r="F357" s="149">
        <v>2570</v>
      </c>
      <c r="G357" s="468">
        <v>1.56E-3</v>
      </c>
      <c r="H357" s="340">
        <v>2570</v>
      </c>
      <c r="I357" s="135">
        <v>8.9354509839897137E-2</v>
      </c>
      <c r="J357" s="25"/>
    </row>
    <row r="358" spans="1:10" ht="14.25" x14ac:dyDescent="0.2">
      <c r="A358" s="10">
        <f t="shared" si="5"/>
        <v>43087</v>
      </c>
      <c r="B358" s="149">
        <v>12.139375000000006</v>
      </c>
      <c r="C358" s="149">
        <v>24.078450312500014</v>
      </c>
      <c r="D358" s="475">
        <v>1.5200000000000001E-3</v>
      </c>
      <c r="E358" s="174">
        <v>3.18</v>
      </c>
      <c r="F358" s="149">
        <v>2580</v>
      </c>
      <c r="G358" s="468">
        <v>1.5200000000000001E-3</v>
      </c>
      <c r="H358" s="340">
        <v>2580</v>
      </c>
      <c r="I358" s="135">
        <v>9.9476746483050063E-2</v>
      </c>
      <c r="J358" s="25"/>
    </row>
    <row r="359" spans="1:10" ht="14.25" x14ac:dyDescent="0.2">
      <c r="A359" s="10">
        <f t="shared" si="5"/>
        <v>43088</v>
      </c>
      <c r="B359" s="149">
        <v>12.406666666666668</v>
      </c>
      <c r="C359" s="149">
        <v>24.608623333333338</v>
      </c>
      <c r="D359" s="475">
        <v>1.1900000000000001E-3</v>
      </c>
      <c r="E359" s="174">
        <v>2.7</v>
      </c>
      <c r="F359" s="149">
        <v>2530</v>
      </c>
      <c r="G359" s="468">
        <v>1.1900000000000001E-3</v>
      </c>
      <c r="H359" s="340">
        <v>2530</v>
      </c>
      <c r="I359" s="135">
        <v>7.959462348180002E-2</v>
      </c>
      <c r="J359" s="25"/>
    </row>
    <row r="360" spans="1:10" ht="14.25" x14ac:dyDescent="0.2">
      <c r="A360" s="10">
        <f t="shared" si="5"/>
        <v>43089</v>
      </c>
      <c r="B360" s="149">
        <v>13.084611162500012</v>
      </c>
      <c r="C360" s="149">
        <v>25.953326240818775</v>
      </c>
      <c r="D360" s="475">
        <v>1.2700000000000001E-3</v>
      </c>
      <c r="E360" s="174">
        <v>2.66</v>
      </c>
      <c r="F360" s="149">
        <v>2480</v>
      </c>
      <c r="G360" s="479">
        <v>1.2700000000000001E-3</v>
      </c>
      <c r="H360" s="482">
        <v>2480</v>
      </c>
      <c r="I360" s="135">
        <v>8.9587248717632698E-2</v>
      </c>
      <c r="J360" s="25"/>
    </row>
    <row r="361" spans="1:10" ht="14.25" x14ac:dyDescent="0.2">
      <c r="A361" s="10">
        <f t="shared" si="5"/>
        <v>43090</v>
      </c>
      <c r="B361" s="149">
        <v>14.888645833333319</v>
      </c>
      <c r="C361" s="149">
        <v>29.531629010416641</v>
      </c>
      <c r="D361" s="475">
        <v>1.25E-3</v>
      </c>
      <c r="E361" s="174">
        <v>2.62</v>
      </c>
      <c r="F361" s="149">
        <v>2460</v>
      </c>
      <c r="G361" s="479">
        <v>1.25E-3</v>
      </c>
      <c r="H361" s="482">
        <v>2460</v>
      </c>
      <c r="I361" s="135">
        <v>0.10033370956289055</v>
      </c>
      <c r="J361" s="25"/>
    </row>
    <row r="362" spans="1:10" ht="14.25" x14ac:dyDescent="0.2">
      <c r="A362" s="10">
        <f t="shared" si="5"/>
        <v>43091</v>
      </c>
      <c r="B362" s="149">
        <v>15.530208333333313</v>
      </c>
      <c r="C362" s="149">
        <v>30.804168229166628</v>
      </c>
      <c r="D362" s="475">
        <v>1.23E-3</v>
      </c>
      <c r="E362" s="174">
        <v>2.63</v>
      </c>
      <c r="F362" s="149">
        <v>2490</v>
      </c>
      <c r="G362" s="479">
        <v>1.23E-3</v>
      </c>
      <c r="H362" s="482">
        <v>2490</v>
      </c>
      <c r="I362" s="135">
        <v>0.10298264697365613</v>
      </c>
      <c r="J362" s="25"/>
    </row>
    <row r="363" spans="1:10" ht="14.25" x14ac:dyDescent="0.2">
      <c r="A363" s="10">
        <f t="shared" si="5"/>
        <v>43092</v>
      </c>
      <c r="B363" s="149">
        <v>14.811250000000024</v>
      </c>
      <c r="C363" s="149">
        <v>29.378114375000049</v>
      </c>
      <c r="D363" s="475">
        <v>1.2099999999999999E-3</v>
      </c>
      <c r="E363" s="174">
        <v>2.48</v>
      </c>
      <c r="F363" s="149">
        <v>2320</v>
      </c>
      <c r="G363" s="479">
        <v>1.2099999999999999E-3</v>
      </c>
      <c r="H363" s="482">
        <v>2320</v>
      </c>
      <c r="I363" s="135">
        <v>9.6618154994212641E-2</v>
      </c>
      <c r="J363" s="25"/>
    </row>
    <row r="364" spans="1:10" ht="14.25" x14ac:dyDescent="0.2">
      <c r="A364" s="10">
        <f t="shared" si="5"/>
        <v>43093</v>
      </c>
      <c r="B364" s="149">
        <v>14.367916666666693</v>
      </c>
      <c r="C364" s="149">
        <v>28.498762708333384</v>
      </c>
      <c r="D364" s="475">
        <v>1.42E-3</v>
      </c>
      <c r="E364" s="174">
        <v>2.92</v>
      </c>
      <c r="F364" s="149">
        <v>2680</v>
      </c>
      <c r="G364" s="479">
        <v>1.42E-3</v>
      </c>
      <c r="H364" s="482">
        <v>2680</v>
      </c>
      <c r="I364" s="135">
        <v>0.1099926845985752</v>
      </c>
      <c r="J364" s="25"/>
    </row>
    <row r="365" spans="1:10" ht="14.25" x14ac:dyDescent="0.2">
      <c r="A365" s="10">
        <f t="shared" si="5"/>
        <v>43094</v>
      </c>
      <c r="B365" s="149">
        <v>14.380000000000026</v>
      </c>
      <c r="C365" s="149">
        <v>28.522730000000053</v>
      </c>
      <c r="D365" s="475">
        <v>1.34E-3</v>
      </c>
      <c r="E365" s="174">
        <v>2.76</v>
      </c>
      <c r="F365" s="149">
        <v>2530</v>
      </c>
      <c r="G365" s="479">
        <v>1.34E-3</v>
      </c>
      <c r="H365" s="482">
        <v>2530</v>
      </c>
      <c r="I365" s="135">
        <v>0.10388320538760019</v>
      </c>
      <c r="J365" s="25"/>
    </row>
    <row r="366" spans="1:10" ht="14.25" x14ac:dyDescent="0.2">
      <c r="A366" s="10">
        <f t="shared" si="5"/>
        <v>43095</v>
      </c>
      <c r="B366" s="149">
        <v>14.380000000000026</v>
      </c>
      <c r="C366" s="149">
        <v>28.522730000000053</v>
      </c>
      <c r="D366" s="475">
        <v>1.8799999999999999E-3</v>
      </c>
      <c r="E366" s="174">
        <v>2.75</v>
      </c>
      <c r="F366" s="149">
        <v>2720</v>
      </c>
      <c r="G366" s="479">
        <v>1.8799999999999999E-3</v>
      </c>
      <c r="H366" s="482">
        <v>2720</v>
      </c>
      <c r="I366" s="135">
        <v>0.14574658666320026</v>
      </c>
      <c r="J366" s="25"/>
    </row>
    <row r="367" spans="1:10" ht="14.25" x14ac:dyDescent="0.2">
      <c r="A367" s="10">
        <f t="shared" si="5"/>
        <v>43096</v>
      </c>
      <c r="B367" s="149">
        <v>14.295312500000014</v>
      </c>
      <c r="C367" s="149">
        <v>28.354752343750029</v>
      </c>
      <c r="D367" s="475">
        <v>1.34E-3</v>
      </c>
      <c r="E367" s="174">
        <v>2.92</v>
      </c>
      <c r="F367" s="149">
        <v>2520</v>
      </c>
      <c r="G367" s="479">
        <v>1.34E-3</v>
      </c>
      <c r="H367" s="482">
        <v>2520</v>
      </c>
      <c r="I367" s="135">
        <v>0.10327141060621886</v>
      </c>
      <c r="J367" s="25"/>
    </row>
    <row r="368" spans="1:10" ht="14.25" x14ac:dyDescent="0.2">
      <c r="A368" s="10">
        <f t="shared" si="5"/>
        <v>43097</v>
      </c>
      <c r="B368" s="149">
        <v>12.193137500000022</v>
      </c>
      <c r="C368" s="149">
        <v>24.185088231250045</v>
      </c>
      <c r="D368" s="475">
        <v>1.33E-3</v>
      </c>
      <c r="E368" s="174">
        <v>2.83</v>
      </c>
      <c r="F368" s="149">
        <v>2550</v>
      </c>
      <c r="G368" s="479">
        <v>1.33E-3</v>
      </c>
      <c r="H368" s="482">
        <v>2550</v>
      </c>
      <c r="I368" s="135">
        <v>8.742764285067503E-2</v>
      </c>
      <c r="J368" s="25"/>
    </row>
    <row r="369" spans="1:10" ht="14.25" x14ac:dyDescent="0.2">
      <c r="A369" s="10">
        <f t="shared" si="5"/>
        <v>43098</v>
      </c>
      <c r="B369" s="149">
        <v>12.193137500000022</v>
      </c>
      <c r="C369" s="149">
        <v>24.185088231250045</v>
      </c>
      <c r="D369" s="475">
        <v>1.31E-3</v>
      </c>
      <c r="E369" s="174">
        <v>2.78</v>
      </c>
      <c r="F369" s="149">
        <v>2530</v>
      </c>
      <c r="G369" s="479">
        <v>1.31E-3</v>
      </c>
      <c r="H369" s="482">
        <v>2530</v>
      </c>
      <c r="I369" s="135">
        <v>8.6112941454424288E-2</v>
      </c>
      <c r="J369" s="25"/>
    </row>
    <row r="370" spans="1:10" s="52" customFormat="1" ht="14.25" x14ac:dyDescent="0.2">
      <c r="A370" s="10">
        <f t="shared" si="5"/>
        <v>43099</v>
      </c>
      <c r="B370" s="149">
        <v>9.5773833333333602</v>
      </c>
      <c r="C370" s="149">
        <v>18.99673984166672</v>
      </c>
      <c r="D370" s="475">
        <v>1.2999999999999999E-3</v>
      </c>
      <c r="E370" s="174">
        <v>2.78</v>
      </c>
      <c r="F370" s="149">
        <v>2510</v>
      </c>
      <c r="G370" s="479">
        <v>1.2999999999999999E-3</v>
      </c>
      <c r="H370" s="482">
        <v>2510</v>
      </c>
      <c r="I370" s="135">
        <v>6.7123080556545187E-2</v>
      </c>
      <c r="J370" s="25"/>
    </row>
    <row r="371" spans="1:10" ht="14.25" x14ac:dyDescent="0.2">
      <c r="A371" s="11">
        <f t="shared" si="5"/>
        <v>43100</v>
      </c>
      <c r="B371" s="150">
        <v>9.5510400000000271</v>
      </c>
      <c r="C371" s="150">
        <v>18.944487840000054</v>
      </c>
      <c r="D371" s="476">
        <v>1.31E-3</v>
      </c>
      <c r="E371" s="182">
        <v>2.77</v>
      </c>
      <c r="F371" s="150">
        <v>2480</v>
      </c>
      <c r="G371" s="481">
        <v>1.31E-3</v>
      </c>
      <c r="H371" s="483">
        <v>2480</v>
      </c>
      <c r="I371" s="30">
        <v>6.745336451334738E-2</v>
      </c>
      <c r="J371" s="25"/>
    </row>
    <row r="372" spans="1:10" s="52" customFormat="1" x14ac:dyDescent="0.25">
      <c r="A372" s="6" t="s">
        <v>64</v>
      </c>
      <c r="B372" s="145"/>
      <c r="C372" s="145"/>
      <c r="D372" s="477"/>
      <c r="E372" s="26"/>
      <c r="F372" s="145"/>
      <c r="G372" s="478"/>
      <c r="H372" s="478"/>
      <c r="I372" s="24"/>
      <c r="J372" s="25"/>
    </row>
    <row r="373" spans="1:10" x14ac:dyDescent="0.25">
      <c r="E373" s="96"/>
      <c r="F373" s="61"/>
      <c r="G373" s="61"/>
      <c r="H373" s="61"/>
      <c r="J373" s="61"/>
    </row>
    <row r="374" spans="1:10" x14ac:dyDescent="0.25">
      <c r="A374" s="79"/>
      <c r="B374" s="151"/>
      <c r="E374" s="96"/>
      <c r="F374" s="61"/>
      <c r="G374" s="61"/>
      <c r="H374" s="61"/>
      <c r="J374" s="61"/>
    </row>
    <row r="375" spans="1:10" x14ac:dyDescent="0.25">
      <c r="A375" s="6" t="s">
        <v>74</v>
      </c>
      <c r="E375" s="96"/>
      <c r="F375" s="61"/>
      <c r="G375" s="61"/>
      <c r="H375" s="61"/>
      <c r="J375" s="61"/>
    </row>
    <row r="376" spans="1:10" ht="60" customHeight="1" x14ac:dyDescent="0.2">
      <c r="A376" s="14" t="s">
        <v>49</v>
      </c>
      <c r="B376" s="447" t="s">
        <v>65</v>
      </c>
      <c r="C376" s="146" t="s">
        <v>479</v>
      </c>
      <c r="D376" s="456" t="s">
        <v>860</v>
      </c>
      <c r="E376" s="146" t="s">
        <v>861</v>
      </c>
      <c r="F376" s="463" t="s">
        <v>862</v>
      </c>
      <c r="G376" s="463" t="s">
        <v>870</v>
      </c>
      <c r="H376" s="463" t="s">
        <v>864</v>
      </c>
      <c r="I376" s="440" t="s">
        <v>872</v>
      </c>
      <c r="J376" s="54" t="s">
        <v>874</v>
      </c>
    </row>
    <row r="377" spans="1:10" x14ac:dyDescent="0.2">
      <c r="A377" s="15" t="s">
        <v>54</v>
      </c>
      <c r="B377" s="15" t="s">
        <v>56</v>
      </c>
      <c r="C377" s="147" t="s">
        <v>56</v>
      </c>
      <c r="D377" s="28" t="s">
        <v>56</v>
      </c>
      <c r="E377" s="104" t="s">
        <v>56</v>
      </c>
      <c r="F377" s="55" t="s">
        <v>56</v>
      </c>
      <c r="G377" s="55" t="s">
        <v>56</v>
      </c>
      <c r="H377" s="55" t="s">
        <v>56</v>
      </c>
      <c r="I377" s="55" t="s">
        <v>56</v>
      </c>
      <c r="J377" s="55" t="s">
        <v>69</v>
      </c>
    </row>
    <row r="378" spans="1:10" x14ac:dyDescent="0.2">
      <c r="A378" s="15" t="s">
        <v>57</v>
      </c>
      <c r="B378" s="15" t="s">
        <v>58</v>
      </c>
      <c r="C378" s="484" t="s">
        <v>70</v>
      </c>
      <c r="D378" s="464" t="s">
        <v>61</v>
      </c>
      <c r="E378" s="485" t="s">
        <v>61</v>
      </c>
      <c r="F378" s="486" t="s">
        <v>856</v>
      </c>
      <c r="G378" s="486" t="s">
        <v>61</v>
      </c>
      <c r="H378" s="486" t="s">
        <v>856</v>
      </c>
      <c r="I378" s="486" t="s">
        <v>82</v>
      </c>
      <c r="J378" s="55" t="s">
        <v>82</v>
      </c>
    </row>
    <row r="379" spans="1:10" ht="14.25" x14ac:dyDescent="0.2">
      <c r="A379" s="40">
        <v>42736</v>
      </c>
      <c r="B379" s="167">
        <f>SUM(B7:B37)</f>
        <v>1349.7781700833332</v>
      </c>
      <c r="C379" s="492">
        <v>2677.2850003602907</v>
      </c>
      <c r="D379" s="496">
        <v>2.6360645161290323E-2</v>
      </c>
      <c r="E379" s="488">
        <v>10.985806451612904</v>
      </c>
      <c r="F379" s="492">
        <v>6240.6451612903229</v>
      </c>
      <c r="G379" s="496">
        <v>2.6360645161290323E-2</v>
      </c>
      <c r="H379" s="492">
        <v>6240.6451612903229</v>
      </c>
      <c r="I379" s="492">
        <v>192.10633122701279</v>
      </c>
      <c r="J379" s="108">
        <v>74</v>
      </c>
    </row>
    <row r="380" spans="1:10" ht="14.25" x14ac:dyDescent="0.2">
      <c r="A380" s="16">
        <v>42767</v>
      </c>
      <c r="B380" s="108">
        <f>SUM(B38:B65)</f>
        <v>1454.7486458333328</v>
      </c>
      <c r="C380" s="493">
        <v>2885.4939390104164</v>
      </c>
      <c r="D380" s="497">
        <v>4.8721428571428575E-2</v>
      </c>
      <c r="E380" s="489">
        <v>10.001071428571425</v>
      </c>
      <c r="F380" s="493">
        <v>6021.7857142857147</v>
      </c>
      <c r="G380" s="497">
        <v>4.8721428571428575E-2</v>
      </c>
      <c r="H380" s="493">
        <v>6021.7857142857147</v>
      </c>
      <c r="I380" s="493">
        <v>372.63179691400268</v>
      </c>
      <c r="J380" s="108">
        <v>171</v>
      </c>
    </row>
    <row r="381" spans="1:10" ht="14.25" x14ac:dyDescent="0.2">
      <c r="A381" s="16">
        <v>42795</v>
      </c>
      <c r="B381" s="108">
        <f>SUM(B66:B96)</f>
        <v>907.05746279166704</v>
      </c>
      <c r="C381" s="493">
        <v>1799.1484774472717</v>
      </c>
      <c r="D381" s="497">
        <v>4.040967741935482E-2</v>
      </c>
      <c r="E381" s="489">
        <v>8.4812903225806462</v>
      </c>
      <c r="F381" s="493">
        <v>5427.7419354838712</v>
      </c>
      <c r="G381" s="497">
        <v>4.040967741935482E-2</v>
      </c>
      <c r="H381" s="493">
        <v>5427.7419354838712</v>
      </c>
      <c r="I381" s="493">
        <v>216.50276970988517</v>
      </c>
      <c r="J381" s="108">
        <v>171</v>
      </c>
    </row>
    <row r="382" spans="1:10" ht="14.25" x14ac:dyDescent="0.2">
      <c r="A382" s="16">
        <v>42826</v>
      </c>
      <c r="B382" s="108">
        <f>SUM(B97:B126)</f>
        <v>265.33120348379282</v>
      </c>
      <c r="C382" s="493">
        <v>526.28444211010299</v>
      </c>
      <c r="D382" s="497">
        <v>1.8828333333333339E-2</v>
      </c>
      <c r="E382" s="489">
        <v>10.499999999999998</v>
      </c>
      <c r="F382" s="493">
        <v>6187.666666666667</v>
      </c>
      <c r="G382" s="497">
        <v>1.8828333333333339E-2</v>
      </c>
      <c r="H382" s="493">
        <v>6187.666666666667</v>
      </c>
      <c r="I382" s="493">
        <v>28.018000209053643</v>
      </c>
      <c r="J382" s="108">
        <v>177</v>
      </c>
    </row>
    <row r="383" spans="1:10" ht="14.25" x14ac:dyDescent="0.2">
      <c r="A383" s="16">
        <v>42856</v>
      </c>
      <c r="B383" s="108">
        <f>SUM(B127:B157)</f>
        <v>115.18709337500009</v>
      </c>
      <c r="C383" s="493">
        <v>228.47359970931268</v>
      </c>
      <c r="D383" s="497">
        <v>9.7058064516129042E-3</v>
      </c>
      <c r="E383" s="489">
        <v>12.553870967741938</v>
      </c>
      <c r="F383" s="493">
        <v>6611.6129032258068</v>
      </c>
      <c r="G383" s="497">
        <v>9.7058064516129042E-3</v>
      </c>
      <c r="H383" s="493">
        <v>6611.6129032258068</v>
      </c>
      <c r="I383" s="493">
        <v>6.0255607681304095</v>
      </c>
      <c r="J383" s="108">
        <v>179</v>
      </c>
    </row>
    <row r="384" spans="1:10" ht="14.25" x14ac:dyDescent="0.2">
      <c r="A384" s="16">
        <v>42887</v>
      </c>
      <c r="B384" s="108">
        <f>SUM(B158:B187)</f>
        <v>109.83909936078439</v>
      </c>
      <c r="C384" s="493">
        <v>217.86585358211573</v>
      </c>
      <c r="D384" s="497">
        <v>4.7860000000000003E-3</v>
      </c>
      <c r="E384" s="489">
        <v>3.4996666666666671</v>
      </c>
      <c r="F384" s="493">
        <v>2670</v>
      </c>
      <c r="G384" s="497">
        <v>4.7860000000000003E-3</v>
      </c>
      <c r="H384" s="493">
        <v>2670</v>
      </c>
      <c r="I384" s="493">
        <v>2.827874531162736</v>
      </c>
      <c r="J384" s="108">
        <v>124</v>
      </c>
    </row>
    <row r="385" spans="1:10" ht="14.25" x14ac:dyDescent="0.2">
      <c r="A385" s="16">
        <v>42917</v>
      </c>
      <c r="B385" s="108">
        <f>SUM(B188:B218)</f>
        <v>47.475684837500062</v>
      </c>
      <c r="C385" s="493">
        <v>94.168020875181398</v>
      </c>
      <c r="D385" s="497">
        <v>5.7587096774193531E-3</v>
      </c>
      <c r="E385" s="489">
        <v>4.6990322580645172</v>
      </c>
      <c r="F385" s="493">
        <v>3166.4516129032259</v>
      </c>
      <c r="G385" s="497">
        <v>5.7587096774193531E-3</v>
      </c>
      <c r="H385" s="493">
        <v>3166.4516129032259</v>
      </c>
      <c r="I385" s="493">
        <v>1.4728495202014651</v>
      </c>
      <c r="J385" s="108">
        <v>125</v>
      </c>
    </row>
    <row r="386" spans="1:10" ht="14.25" x14ac:dyDescent="0.2">
      <c r="A386" s="16">
        <v>42948</v>
      </c>
      <c r="B386" s="108">
        <f>SUM(B219:B249)</f>
        <v>30.959846820833377</v>
      </c>
      <c r="C386" s="493">
        <v>61.408856169122998</v>
      </c>
      <c r="D386" s="497">
        <v>6.9099999999999995E-3</v>
      </c>
      <c r="E386" s="489">
        <v>4.0738709677419358</v>
      </c>
      <c r="F386" s="493">
        <v>2938.3870967741937</v>
      </c>
      <c r="G386" s="497">
        <v>6.9099999999999995E-3</v>
      </c>
      <c r="H386" s="493">
        <v>2938.3870967741937</v>
      </c>
      <c r="I386" s="493">
        <v>1.1841719696920328</v>
      </c>
      <c r="J386" s="108">
        <v>128</v>
      </c>
    </row>
    <row r="387" spans="1:10" ht="14.25" x14ac:dyDescent="0.2">
      <c r="A387" s="16">
        <v>42979</v>
      </c>
      <c r="B387" s="108">
        <f>SUM(B250:B279)</f>
        <v>131.50402483333346</v>
      </c>
      <c r="C387" s="493">
        <v>260.83823325691702</v>
      </c>
      <c r="D387" s="497">
        <v>4.2960000000000003E-3</v>
      </c>
      <c r="E387" s="489">
        <v>3.3913333333333338</v>
      </c>
      <c r="F387" s="493">
        <v>2832</v>
      </c>
      <c r="G387" s="497">
        <v>4.2960000000000003E-3</v>
      </c>
      <c r="H387" s="493">
        <v>2832</v>
      </c>
      <c r="I387" s="493">
        <v>2.8135126918833651</v>
      </c>
      <c r="J387" s="108">
        <v>116</v>
      </c>
    </row>
    <row r="388" spans="1:10" ht="14.25" x14ac:dyDescent="0.2">
      <c r="A388" s="16">
        <v>43009</v>
      </c>
      <c r="B388" s="108">
        <f>SUM(B280:B310)</f>
        <v>259.99756282916724</v>
      </c>
      <c r="C388" s="493">
        <v>515.70516587165321</v>
      </c>
      <c r="D388" s="497">
        <v>2.6383870967741935E-3</v>
      </c>
      <c r="E388" s="489">
        <v>2.7099999999999995</v>
      </c>
      <c r="F388" s="493">
        <v>2316.7741935483873</v>
      </c>
      <c r="G388" s="497">
        <v>2.6383870967741935E-3</v>
      </c>
      <c r="H388" s="493">
        <v>2316.7741935483873</v>
      </c>
      <c r="I388" s="493">
        <v>3.6405985890250676</v>
      </c>
      <c r="J388" s="108">
        <v>115</v>
      </c>
    </row>
    <row r="389" spans="1:10" ht="14.25" x14ac:dyDescent="0.2">
      <c r="A389" s="16">
        <v>43040</v>
      </c>
      <c r="B389" s="108">
        <f>SUM(B311:B340)</f>
        <v>274.90909198333389</v>
      </c>
      <c r="C389" s="493">
        <v>545.28218394894282</v>
      </c>
      <c r="D389" s="497">
        <v>1.6266666666666665E-3</v>
      </c>
      <c r="E389" s="489">
        <v>2.7253333333333334</v>
      </c>
      <c r="F389" s="493">
        <v>2299.3333333333335</v>
      </c>
      <c r="G389" s="497">
        <v>1.6266666666666665E-3</v>
      </c>
      <c r="H389" s="493">
        <v>2299.3333333333335</v>
      </c>
      <c r="I389" s="493">
        <v>2.4104389324088205</v>
      </c>
      <c r="J389" s="108">
        <v>115</v>
      </c>
    </row>
    <row r="390" spans="1:10" ht="14.25" x14ac:dyDescent="0.2">
      <c r="A390" s="126">
        <v>43070</v>
      </c>
      <c r="B390" s="131">
        <f>SUM(B341:B371)</f>
        <v>346.05574255833398</v>
      </c>
      <c r="C390" s="494">
        <v>686.40156536445522</v>
      </c>
      <c r="D390" s="498">
        <v>1.4503225806451613E-3</v>
      </c>
      <c r="E390" s="490">
        <v>2.766548387096774</v>
      </c>
      <c r="F390" s="494">
        <v>2488.0645161290322</v>
      </c>
      <c r="G390" s="498">
        <v>1.4503225806451613E-3</v>
      </c>
      <c r="H390" s="494">
        <v>2488.0645161290322</v>
      </c>
      <c r="I390" s="494">
        <v>2.6814653788765361</v>
      </c>
      <c r="J390" s="108">
        <v>74</v>
      </c>
    </row>
    <row r="391" spans="1:10" ht="39" customHeight="1" x14ac:dyDescent="0.2">
      <c r="A391" s="550" t="s">
        <v>875</v>
      </c>
      <c r="B391" s="551"/>
      <c r="C391" s="495">
        <v>10498.355337705781</v>
      </c>
      <c r="D391" s="499">
        <v>1.4290998079877111E-2</v>
      </c>
      <c r="E391" s="491">
        <v>6.365652009728624</v>
      </c>
      <c r="F391" s="495">
        <v>4100.0385944700465</v>
      </c>
      <c r="G391" s="499">
        <v>1.4290998079877111E-2</v>
      </c>
      <c r="H391" s="500">
        <v>4100.0385944700465</v>
      </c>
      <c r="I391" s="495">
        <v>832.31537044133472</v>
      </c>
      <c r="J391" s="467">
        <f>SUM(J379:J390)+1</f>
        <v>1570</v>
      </c>
    </row>
    <row r="392" spans="1:10" x14ac:dyDescent="0.25">
      <c r="A392" s="501" t="s">
        <v>873</v>
      </c>
      <c r="B392" s="155"/>
      <c r="C392" s="102"/>
      <c r="D392" s="52"/>
      <c r="E392" s="6"/>
    </row>
    <row r="393" spans="1:10" x14ac:dyDescent="0.25">
      <c r="B393" s="155"/>
      <c r="C393" s="102"/>
      <c r="D393" s="52"/>
      <c r="E393" s="6"/>
    </row>
    <row r="396" spans="1:10" hidden="1" x14ac:dyDescent="0.25">
      <c r="A396" s="6" t="s">
        <v>429</v>
      </c>
    </row>
    <row r="397" spans="1:10" hidden="1" x14ac:dyDescent="0.25">
      <c r="A397" s="229"/>
      <c r="B397" s="230" t="s">
        <v>70</v>
      </c>
      <c r="C397" s="231" t="s">
        <v>200</v>
      </c>
      <c r="D397" s="232" t="s">
        <v>203</v>
      </c>
      <c r="E397" s="246" t="s">
        <v>430</v>
      </c>
      <c r="F397" s="229" t="s">
        <v>208</v>
      </c>
      <c r="G397" s="229"/>
      <c r="H397" s="229"/>
      <c r="I397" s="231" t="s">
        <v>431</v>
      </c>
      <c r="J397" s="229"/>
    </row>
    <row r="398" spans="1:10" hidden="1" x14ac:dyDescent="0.25">
      <c r="A398" s="228">
        <v>41548</v>
      </c>
      <c r="B398" s="124">
        <v>777</v>
      </c>
      <c r="C398" s="153">
        <v>17.3</v>
      </c>
      <c r="D398" s="117">
        <v>6350</v>
      </c>
      <c r="E398" s="77">
        <v>37</v>
      </c>
      <c r="F398" s="77">
        <v>11</v>
      </c>
      <c r="G398" s="77"/>
      <c r="H398" s="77"/>
      <c r="I398" s="153">
        <v>7.6</v>
      </c>
      <c r="J398" s="229"/>
    </row>
    <row r="399" spans="1:10" hidden="1" x14ac:dyDescent="0.25">
      <c r="A399" s="228">
        <v>41579</v>
      </c>
      <c r="B399" s="124">
        <v>737</v>
      </c>
      <c r="C399" s="153">
        <v>12.9</v>
      </c>
      <c r="D399" s="117">
        <v>5080</v>
      </c>
      <c r="E399" s="77">
        <v>45</v>
      </c>
      <c r="F399" s="77">
        <v>11.1</v>
      </c>
      <c r="G399" s="77"/>
      <c r="H399" s="77"/>
      <c r="I399" s="153">
        <v>6.3</v>
      </c>
      <c r="J399" s="229"/>
    </row>
    <row r="400" spans="1:10" hidden="1" x14ac:dyDescent="0.25">
      <c r="A400" s="228">
        <v>41609</v>
      </c>
      <c r="B400" s="124">
        <v>748</v>
      </c>
      <c r="C400" s="153">
        <v>6.9</v>
      </c>
      <c r="D400" s="117">
        <v>5510</v>
      </c>
      <c r="E400" s="77">
        <v>10</v>
      </c>
      <c r="F400" s="77">
        <v>11</v>
      </c>
      <c r="G400" s="77"/>
      <c r="H400" s="77"/>
      <c r="I400" s="153">
        <v>11.1</v>
      </c>
      <c r="J400" s="229"/>
    </row>
    <row r="401" spans="1:10" hidden="1" x14ac:dyDescent="0.25">
      <c r="A401" s="228">
        <v>41640</v>
      </c>
      <c r="B401" s="124">
        <v>970</v>
      </c>
      <c r="C401" s="153">
        <v>10.1</v>
      </c>
      <c r="D401" s="117">
        <v>5290</v>
      </c>
      <c r="E401" s="77">
        <v>13</v>
      </c>
      <c r="F401" s="77">
        <v>10.199999999999999</v>
      </c>
      <c r="G401" s="77"/>
      <c r="H401" s="77"/>
      <c r="I401" s="153">
        <v>14</v>
      </c>
      <c r="J401" s="229"/>
    </row>
    <row r="402" spans="1:10" hidden="1" x14ac:dyDescent="0.25">
      <c r="A402" s="228">
        <v>41671</v>
      </c>
      <c r="B402" s="124">
        <v>1270</v>
      </c>
      <c r="C402" s="153">
        <v>12.6</v>
      </c>
      <c r="D402" s="117">
        <v>6100</v>
      </c>
      <c r="E402" s="77">
        <v>139</v>
      </c>
      <c r="F402" s="77">
        <v>12.6</v>
      </c>
      <c r="G402" s="77"/>
      <c r="H402" s="77"/>
      <c r="I402" s="153">
        <v>26</v>
      </c>
      <c r="J402" s="229"/>
    </row>
    <row r="403" spans="1:10" hidden="1" x14ac:dyDescent="0.25">
      <c r="A403" s="228">
        <v>41699</v>
      </c>
      <c r="B403" s="124">
        <v>900</v>
      </c>
      <c r="C403" s="153">
        <v>15</v>
      </c>
      <c r="D403" s="117">
        <v>5980</v>
      </c>
      <c r="E403" s="77">
        <v>50</v>
      </c>
      <c r="F403" s="77">
        <v>11.8</v>
      </c>
      <c r="G403" s="77"/>
      <c r="H403" s="77"/>
      <c r="I403" s="153">
        <v>20.8</v>
      </c>
      <c r="J403" s="229"/>
    </row>
    <row r="404" spans="1:10" hidden="1" x14ac:dyDescent="0.25">
      <c r="A404" s="228">
        <v>41730</v>
      </c>
      <c r="B404" s="124">
        <v>490</v>
      </c>
      <c r="C404" s="153">
        <v>18.100000000000001</v>
      </c>
      <c r="D404" s="117">
        <v>6570</v>
      </c>
      <c r="E404" s="77">
        <v>72</v>
      </c>
      <c r="F404" s="77">
        <v>13</v>
      </c>
      <c r="G404" s="77"/>
      <c r="H404" s="77"/>
      <c r="I404" s="153">
        <v>13.8</v>
      </c>
      <c r="J404" s="229"/>
    </row>
    <row r="405" spans="1:10" hidden="1" x14ac:dyDescent="0.25">
      <c r="A405" s="228">
        <v>41760</v>
      </c>
      <c r="B405" s="124">
        <v>400</v>
      </c>
      <c r="C405" s="153">
        <v>22.1</v>
      </c>
      <c r="D405" s="117">
        <v>6740</v>
      </c>
      <c r="E405" s="77">
        <v>46</v>
      </c>
      <c r="F405" s="77">
        <v>12.8</v>
      </c>
      <c r="G405" s="77"/>
      <c r="H405" s="77"/>
      <c r="I405" s="153">
        <v>13.6</v>
      </c>
      <c r="J405" s="229"/>
    </row>
    <row r="406" spans="1:10" hidden="1" x14ac:dyDescent="0.25">
      <c r="A406" s="228">
        <v>41791</v>
      </c>
      <c r="B406" s="124">
        <v>420</v>
      </c>
      <c r="C406" s="153">
        <v>25.1</v>
      </c>
      <c r="D406" s="117">
        <v>7796</v>
      </c>
      <c r="E406" s="77"/>
      <c r="F406" s="77">
        <v>13.3</v>
      </c>
      <c r="G406" s="77"/>
      <c r="H406" s="77"/>
      <c r="I406" s="153">
        <v>22.4</v>
      </c>
      <c r="J406" s="229"/>
    </row>
    <row r="407" spans="1:10" hidden="1" x14ac:dyDescent="0.25">
      <c r="A407" s="228">
        <v>41821</v>
      </c>
      <c r="B407" s="124">
        <v>349</v>
      </c>
      <c r="C407" s="153">
        <v>29.6</v>
      </c>
      <c r="D407" s="117">
        <v>9705</v>
      </c>
      <c r="E407" s="77"/>
      <c r="F407" s="77">
        <v>18</v>
      </c>
      <c r="G407" s="77"/>
      <c r="H407" s="77"/>
      <c r="I407" s="153">
        <v>13.5</v>
      </c>
      <c r="J407" s="229"/>
    </row>
    <row r="408" spans="1:10" hidden="1" x14ac:dyDescent="0.25">
      <c r="A408" s="228">
        <v>41852</v>
      </c>
      <c r="B408" s="124">
        <v>41</v>
      </c>
      <c r="C408" s="153"/>
      <c r="D408" s="117">
        <v>10636</v>
      </c>
      <c r="E408" s="77"/>
      <c r="F408" s="77">
        <v>21</v>
      </c>
      <c r="G408" s="77"/>
      <c r="H408" s="77"/>
      <c r="I408" s="153">
        <v>10.4</v>
      </c>
      <c r="J408" s="229"/>
    </row>
    <row r="409" spans="1:10" hidden="1" x14ac:dyDescent="0.25">
      <c r="A409" s="228">
        <v>41883</v>
      </c>
      <c r="B409" s="124">
        <v>26</v>
      </c>
      <c r="C409" s="153">
        <v>23.9</v>
      </c>
      <c r="D409" s="117">
        <v>13427</v>
      </c>
      <c r="E409" s="77"/>
      <c r="F409" s="77">
        <v>25.5</v>
      </c>
      <c r="G409" s="77"/>
      <c r="H409" s="77"/>
      <c r="I409" s="153">
        <v>9.3000000000000007</v>
      </c>
      <c r="J409" s="229"/>
    </row>
    <row r="410" spans="1:10" hidden="1" x14ac:dyDescent="0.25">
      <c r="A410" s="237">
        <v>41913</v>
      </c>
      <c r="B410" s="77"/>
      <c r="C410" s="153"/>
      <c r="D410" s="117">
        <v>15300</v>
      </c>
      <c r="E410" s="77">
        <v>86</v>
      </c>
      <c r="F410" s="77">
        <v>30.5</v>
      </c>
      <c r="G410" s="77"/>
      <c r="H410" s="77"/>
      <c r="I410" s="153">
        <v>13.2</v>
      </c>
    </row>
    <row r="411" spans="1:10" hidden="1" x14ac:dyDescent="0.25">
      <c r="A411" s="237">
        <v>41944</v>
      </c>
      <c r="B411" s="77"/>
      <c r="C411" s="153"/>
      <c r="D411" s="117">
        <v>10200</v>
      </c>
      <c r="E411" s="77">
        <v>74</v>
      </c>
      <c r="F411" s="77">
        <v>23.4</v>
      </c>
      <c r="G411" s="77"/>
      <c r="H411" s="77"/>
      <c r="I411" s="153">
        <v>11.9</v>
      </c>
    </row>
    <row r="412" spans="1:10" hidden="1" x14ac:dyDescent="0.25">
      <c r="A412" s="237">
        <v>41974</v>
      </c>
      <c r="B412" s="77"/>
      <c r="C412" s="153"/>
      <c r="D412" s="117">
        <v>6630</v>
      </c>
      <c r="E412" s="77">
        <v>49</v>
      </c>
      <c r="F412" s="77">
        <v>14.1</v>
      </c>
      <c r="G412" s="77"/>
      <c r="H412" s="77"/>
      <c r="I412" s="153">
        <v>22.6</v>
      </c>
    </row>
    <row r="413" spans="1:10" hidden="1" x14ac:dyDescent="0.25">
      <c r="A413" s="237">
        <v>42005</v>
      </c>
      <c r="B413" s="77"/>
      <c r="C413" s="153"/>
      <c r="D413" s="117">
        <v>6372</v>
      </c>
      <c r="E413" s="77">
        <v>56</v>
      </c>
      <c r="F413" s="77">
        <v>13</v>
      </c>
      <c r="G413" s="77"/>
      <c r="H413" s="77"/>
      <c r="I413" s="153">
        <v>21</v>
      </c>
    </row>
    <row r="414" spans="1:10" hidden="1" x14ac:dyDescent="0.25">
      <c r="A414" s="237">
        <v>42036</v>
      </c>
      <c r="B414" s="77"/>
      <c r="C414" s="153"/>
      <c r="D414" s="117">
        <v>6914</v>
      </c>
      <c r="E414" s="77">
        <v>27</v>
      </c>
      <c r="F414" s="77">
        <v>13</v>
      </c>
      <c r="G414" s="77"/>
      <c r="H414" s="77"/>
      <c r="I414" s="153">
        <v>21</v>
      </c>
    </row>
    <row r="415" spans="1:10" hidden="1" x14ac:dyDescent="0.25">
      <c r="A415" s="237">
        <v>42064</v>
      </c>
      <c r="B415" s="77"/>
      <c r="C415" s="153"/>
      <c r="D415" s="117">
        <v>6579</v>
      </c>
      <c r="E415" s="77">
        <v>48</v>
      </c>
      <c r="F415" s="77">
        <v>13</v>
      </c>
      <c r="G415" s="77"/>
      <c r="H415" s="77"/>
      <c r="I415" s="153">
        <v>29</v>
      </c>
    </row>
    <row r="416" spans="1:10" hidden="1" x14ac:dyDescent="0.25">
      <c r="A416" s="237">
        <v>42095</v>
      </c>
      <c r="B416" s="77"/>
      <c r="C416" s="153"/>
      <c r="D416" s="117">
        <v>6826</v>
      </c>
      <c r="E416" s="77">
        <v>40</v>
      </c>
      <c r="F416" s="77">
        <v>13</v>
      </c>
      <c r="G416" s="77"/>
      <c r="H416" s="77"/>
      <c r="I416" s="153">
        <v>17</v>
      </c>
    </row>
    <row r="417" spans="1:9" hidden="1" x14ac:dyDescent="0.25">
      <c r="A417" s="237">
        <v>42125</v>
      </c>
      <c r="B417" s="77"/>
      <c r="C417" s="153"/>
      <c r="D417" s="117">
        <v>7595</v>
      </c>
      <c r="E417" s="77"/>
      <c r="F417" s="77">
        <v>17</v>
      </c>
      <c r="G417" s="77"/>
      <c r="H417" s="77"/>
      <c r="I417" s="153">
        <v>7</v>
      </c>
    </row>
    <row r="418" spans="1:9" hidden="1" x14ac:dyDescent="0.25">
      <c r="A418" s="237">
        <v>42156</v>
      </c>
      <c r="B418" s="77"/>
      <c r="C418" s="153"/>
      <c r="D418" s="117">
        <v>9694</v>
      </c>
      <c r="E418" s="77"/>
      <c r="F418" s="77">
        <v>19</v>
      </c>
      <c r="G418" s="77"/>
      <c r="H418" s="77"/>
      <c r="I418" s="153">
        <v>7</v>
      </c>
    </row>
    <row r="419" spans="1:9" hidden="1" x14ac:dyDescent="0.25">
      <c r="A419" s="237">
        <v>42186</v>
      </c>
      <c r="B419" s="77"/>
      <c r="C419" s="153"/>
      <c r="D419" s="117"/>
      <c r="E419" s="77"/>
      <c r="F419" s="77">
        <v>27</v>
      </c>
      <c r="G419" s="77"/>
      <c r="H419" s="77"/>
      <c r="I419" s="153">
        <v>8</v>
      </c>
    </row>
    <row r="420" spans="1:9" hidden="1" x14ac:dyDescent="0.25">
      <c r="A420" s="237">
        <v>42217</v>
      </c>
      <c r="B420" s="77"/>
      <c r="C420" s="153"/>
      <c r="D420" s="117"/>
      <c r="E420" s="77"/>
      <c r="F420" s="77"/>
      <c r="G420" s="77"/>
      <c r="H420" s="77"/>
      <c r="I420" s="153"/>
    </row>
    <row r="421" spans="1:9" hidden="1" x14ac:dyDescent="0.25">
      <c r="A421" s="237">
        <v>42248</v>
      </c>
      <c r="B421" s="77"/>
      <c r="C421" s="153"/>
      <c r="D421" s="117"/>
      <c r="E421" s="77"/>
      <c r="F421" s="77"/>
      <c r="G421" s="77"/>
      <c r="H421" s="77"/>
      <c r="I421" s="153"/>
    </row>
  </sheetData>
  <mergeCells count="1">
    <mergeCell ref="A391:B391"/>
  </mergeCells>
  <pageMargins left="0.7" right="0.7" top="0.75" bottom="0.75" header="0.3" footer="0.3"/>
  <pageSetup scale="51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">
    <pageSetUpPr fitToPage="1"/>
  </sheetPr>
  <dimension ref="A2:Q116"/>
  <sheetViews>
    <sheetView zoomScaleNormal="100" workbookViewId="0">
      <pane xSplit="1" ySplit="6" topLeftCell="B19" activePane="bottomRight" state="frozen"/>
      <selection activeCell="I7" sqref="I7:I37"/>
      <selection pane="topRight" activeCell="I7" sqref="I7:I37"/>
      <selection pane="bottomLeft" activeCell="I7" sqref="I7:I37"/>
      <selection pane="bottomRight" activeCell="E22" sqref="E22"/>
    </sheetView>
  </sheetViews>
  <sheetFormatPr defaultRowHeight="14.25" x14ac:dyDescent="0.2"/>
  <cols>
    <col min="1" max="3" width="18.7109375" style="1" customWidth="1"/>
    <col min="4" max="4" width="18.7109375" style="111" customWidth="1"/>
    <col min="5" max="6" width="18.7109375" style="1" customWidth="1"/>
    <col min="7" max="7" width="18.7109375" style="170" customWidth="1"/>
    <col min="8" max="8" width="18.7109375" style="123" customWidth="1"/>
    <col min="9" max="9" width="18.7109375" style="1" customWidth="1"/>
    <col min="10" max="10" width="9.85546875" style="3" bestFit="1" customWidth="1"/>
    <col min="11" max="11" width="15.28515625" style="259" bestFit="1" customWidth="1"/>
    <col min="12" max="14" width="9.140625" style="3"/>
    <col min="15" max="15" width="11" style="154" bestFit="1" customWidth="1"/>
    <col min="16" max="16" width="9.140625" style="3"/>
    <col min="17" max="17" width="10.5703125" style="3" bestFit="1" customWidth="1"/>
    <col min="18" max="16384" width="9.140625" style="3"/>
  </cols>
  <sheetData>
    <row r="2" spans="1:9" ht="15" x14ac:dyDescent="0.2">
      <c r="A2" s="39" t="s">
        <v>463</v>
      </c>
    </row>
    <row r="3" spans="1:9" ht="15" x14ac:dyDescent="0.2">
      <c r="A3" s="556" t="s">
        <v>49</v>
      </c>
      <c r="B3" s="554" t="s">
        <v>83</v>
      </c>
      <c r="C3" s="554"/>
      <c r="D3" s="554"/>
      <c r="E3" s="554"/>
      <c r="F3" s="554"/>
      <c r="G3" s="555" t="s">
        <v>71</v>
      </c>
      <c r="H3" s="553" t="s">
        <v>84</v>
      </c>
      <c r="I3" s="554" t="s">
        <v>85</v>
      </c>
    </row>
    <row r="4" spans="1:9" ht="60" customHeight="1" x14ac:dyDescent="0.2">
      <c r="A4" s="557"/>
      <c r="B4" s="22" t="s">
        <v>86</v>
      </c>
      <c r="C4" s="22" t="s">
        <v>87</v>
      </c>
      <c r="D4" s="103" t="s">
        <v>52</v>
      </c>
      <c r="E4" s="22" t="s">
        <v>51</v>
      </c>
      <c r="F4" s="22" t="s">
        <v>88</v>
      </c>
      <c r="G4" s="555"/>
      <c r="H4" s="553"/>
      <c r="I4" s="554"/>
    </row>
    <row r="5" spans="1:9" ht="15" x14ac:dyDescent="0.2">
      <c r="A5" s="15" t="s">
        <v>54</v>
      </c>
      <c r="B5" s="15" t="s">
        <v>81</v>
      </c>
      <c r="C5" s="15" t="s">
        <v>81</v>
      </c>
      <c r="D5" s="104" t="s">
        <v>81</v>
      </c>
      <c r="E5" s="15" t="s">
        <v>81</v>
      </c>
      <c r="F5" s="15" t="s">
        <v>81</v>
      </c>
      <c r="G5" s="28" t="s">
        <v>81</v>
      </c>
      <c r="H5" s="31" t="s">
        <v>81</v>
      </c>
      <c r="I5" s="15" t="s">
        <v>81</v>
      </c>
    </row>
    <row r="6" spans="1:9" ht="15" x14ac:dyDescent="0.2">
      <c r="A6" s="15" t="s">
        <v>57</v>
      </c>
      <c r="B6" s="15" t="s">
        <v>61</v>
      </c>
      <c r="C6" s="15" t="s">
        <v>89</v>
      </c>
      <c r="D6" s="104" t="s">
        <v>60</v>
      </c>
      <c r="E6" s="15" t="s">
        <v>59</v>
      </c>
      <c r="F6" s="15" t="s">
        <v>90</v>
      </c>
      <c r="G6" s="28" t="s">
        <v>62</v>
      </c>
      <c r="H6" s="31" t="s">
        <v>61</v>
      </c>
      <c r="I6" s="15" t="s">
        <v>62</v>
      </c>
    </row>
    <row r="7" spans="1:9" ht="15" customHeight="1" x14ac:dyDescent="0.2">
      <c r="A7" s="166">
        <v>42738</v>
      </c>
      <c r="B7" s="332"/>
      <c r="C7" s="332"/>
      <c r="D7" s="322"/>
      <c r="E7" s="322"/>
      <c r="F7" s="322"/>
      <c r="G7" s="333"/>
      <c r="H7" s="321"/>
      <c r="I7" s="322"/>
    </row>
    <row r="8" spans="1:9" x14ac:dyDescent="0.2">
      <c r="A8" s="156">
        <v>42747</v>
      </c>
      <c r="B8" s="72">
        <v>9.25</v>
      </c>
      <c r="C8" s="207">
        <v>7.63</v>
      </c>
      <c r="D8" s="108">
        <v>5427</v>
      </c>
      <c r="E8" s="207">
        <v>13.14</v>
      </c>
      <c r="F8" s="72">
        <v>14</v>
      </c>
      <c r="G8" s="207">
        <v>22.8</v>
      </c>
      <c r="H8" s="59">
        <v>12</v>
      </c>
      <c r="I8" s="323"/>
    </row>
    <row r="9" spans="1:9" ht="15" customHeight="1" x14ac:dyDescent="0.2">
      <c r="A9" s="156">
        <v>42754</v>
      </c>
      <c r="B9" s="330"/>
      <c r="C9" s="325"/>
      <c r="D9" s="325"/>
      <c r="E9" s="325"/>
      <c r="F9" s="325"/>
      <c r="G9" s="331"/>
      <c r="H9" s="324"/>
      <c r="I9" s="325"/>
    </row>
    <row r="10" spans="1:9" x14ac:dyDescent="0.2">
      <c r="A10" s="156">
        <v>42761</v>
      </c>
      <c r="B10" s="72">
        <v>12.05</v>
      </c>
      <c r="C10" s="207">
        <v>7.74</v>
      </c>
      <c r="D10" s="108">
        <v>4988</v>
      </c>
      <c r="E10" s="207">
        <v>10.85</v>
      </c>
      <c r="F10" s="72">
        <v>37.799999999999997</v>
      </c>
      <c r="G10" s="207">
        <v>23.3</v>
      </c>
      <c r="H10" s="59">
        <v>10</v>
      </c>
      <c r="I10" s="59">
        <v>18</v>
      </c>
    </row>
    <row r="11" spans="1:9" x14ac:dyDescent="0.2">
      <c r="A11" s="156">
        <v>42768</v>
      </c>
      <c r="B11" s="72">
        <v>12.26</v>
      </c>
      <c r="C11" s="207">
        <v>7.66</v>
      </c>
      <c r="D11" s="108">
        <v>6672</v>
      </c>
      <c r="E11" s="207">
        <v>13.06</v>
      </c>
      <c r="F11" s="72">
        <v>24.5</v>
      </c>
      <c r="G11" s="207">
        <v>45.1</v>
      </c>
      <c r="H11" s="59">
        <v>14</v>
      </c>
      <c r="I11" s="328"/>
    </row>
    <row r="12" spans="1:9" x14ac:dyDescent="0.2">
      <c r="A12" s="156">
        <v>42775</v>
      </c>
      <c r="B12" s="72">
        <v>4.46</v>
      </c>
      <c r="C12" s="207">
        <v>7.72</v>
      </c>
      <c r="D12" s="108">
        <v>5907</v>
      </c>
      <c r="E12" s="207">
        <v>15.12</v>
      </c>
      <c r="F12" s="72">
        <v>16.2</v>
      </c>
      <c r="G12" s="207">
        <v>35.5</v>
      </c>
      <c r="H12" s="59">
        <v>13</v>
      </c>
      <c r="I12" s="323"/>
    </row>
    <row r="13" spans="1:9" ht="14.25" customHeight="1" x14ac:dyDescent="0.2">
      <c r="A13" s="156">
        <v>42783</v>
      </c>
      <c r="B13" s="334"/>
      <c r="C13" s="337"/>
      <c r="D13" s="337"/>
      <c r="E13" s="337"/>
      <c r="F13" s="336"/>
      <c r="G13" s="329">
        <v>45.9</v>
      </c>
      <c r="H13" s="59">
        <v>11</v>
      </c>
      <c r="I13" s="327"/>
    </row>
    <row r="14" spans="1:9" ht="15" customHeight="1" x14ac:dyDescent="0.2">
      <c r="A14" s="156">
        <v>42789</v>
      </c>
      <c r="B14" s="72">
        <v>11.73</v>
      </c>
      <c r="C14" s="72">
        <v>8.06</v>
      </c>
      <c r="D14" s="108">
        <v>4829</v>
      </c>
      <c r="E14" s="72">
        <v>14.04</v>
      </c>
      <c r="F14" s="72">
        <v>42.4</v>
      </c>
      <c r="G14" s="207">
        <v>45.8</v>
      </c>
      <c r="H14" s="59">
        <v>11</v>
      </c>
      <c r="I14" s="59">
        <v>24</v>
      </c>
    </row>
    <row r="15" spans="1:9" ht="15" customHeight="1" x14ac:dyDescent="0.2">
      <c r="A15" s="156">
        <v>42797</v>
      </c>
      <c r="B15" s="330"/>
      <c r="C15" s="325"/>
      <c r="D15" s="325"/>
      <c r="E15" s="325"/>
      <c r="F15" s="325"/>
      <c r="G15" s="331"/>
      <c r="H15" s="324"/>
      <c r="I15" s="325"/>
    </row>
    <row r="16" spans="1:9" x14ac:dyDescent="0.2">
      <c r="A16" s="156">
        <v>42804</v>
      </c>
      <c r="B16" s="72">
        <v>15.88</v>
      </c>
      <c r="C16" s="207">
        <v>8.4700000000000006</v>
      </c>
      <c r="D16" s="108">
        <v>5246</v>
      </c>
      <c r="E16" s="207">
        <v>17.79</v>
      </c>
      <c r="F16" s="72">
        <v>13.8</v>
      </c>
      <c r="G16" s="207">
        <v>68.599999999999994</v>
      </c>
      <c r="H16" s="72">
        <v>9.1999999999999993</v>
      </c>
      <c r="I16" s="323"/>
    </row>
    <row r="17" spans="1:17" x14ac:dyDescent="0.2">
      <c r="A17" s="156">
        <v>42809</v>
      </c>
      <c r="B17" s="72">
        <v>16.010000000000002</v>
      </c>
      <c r="C17" s="207">
        <v>8.17</v>
      </c>
      <c r="D17" s="108">
        <v>3859</v>
      </c>
      <c r="E17" s="207">
        <v>23.8</v>
      </c>
      <c r="F17" s="72">
        <v>11.4</v>
      </c>
      <c r="G17" s="207">
        <v>31.1</v>
      </c>
      <c r="H17" s="72">
        <v>6.2</v>
      </c>
      <c r="I17" s="328"/>
    </row>
    <row r="18" spans="1:17" ht="15" customHeight="1" x14ac:dyDescent="0.2">
      <c r="A18" s="156">
        <v>42817</v>
      </c>
      <c r="B18" s="330"/>
      <c r="C18" s="325"/>
      <c r="D18" s="325"/>
      <c r="E18" s="325"/>
      <c r="F18" s="325"/>
      <c r="G18" s="331"/>
      <c r="H18" s="323"/>
      <c r="I18" s="328"/>
    </row>
    <row r="19" spans="1:17" x14ac:dyDescent="0.2">
      <c r="A19" s="156">
        <v>42824</v>
      </c>
      <c r="B19" s="72">
        <v>13.5</v>
      </c>
      <c r="C19" s="72">
        <v>8.3000000000000007</v>
      </c>
      <c r="D19" s="72">
        <v>6031</v>
      </c>
      <c r="E19" s="72">
        <v>18.2</v>
      </c>
      <c r="F19" s="72">
        <v>30.7</v>
      </c>
      <c r="G19" s="72">
        <v>31.9</v>
      </c>
      <c r="H19" s="59">
        <v>11</v>
      </c>
      <c r="I19" s="57">
        <v>16</v>
      </c>
    </row>
    <row r="20" spans="1:17" x14ac:dyDescent="0.2">
      <c r="A20" s="156">
        <v>42831</v>
      </c>
      <c r="B20" s="330"/>
      <c r="C20" s="325"/>
      <c r="D20" s="325"/>
      <c r="E20" s="325"/>
      <c r="F20" s="325"/>
      <c r="G20" s="331"/>
      <c r="H20" s="323"/>
      <c r="I20" s="328"/>
    </row>
    <row r="21" spans="1:17" x14ac:dyDescent="0.2">
      <c r="A21" s="156">
        <v>42839</v>
      </c>
      <c r="B21" s="72">
        <v>11.36</v>
      </c>
      <c r="C21" s="207">
        <v>8.0399999999999991</v>
      </c>
      <c r="D21" s="108">
        <v>4444</v>
      </c>
      <c r="E21" s="207">
        <v>17.190000000000001</v>
      </c>
      <c r="F21" s="72">
        <v>21</v>
      </c>
      <c r="G21" s="207">
        <v>12.6</v>
      </c>
      <c r="H21" s="72">
        <v>9.8000000000000007</v>
      </c>
      <c r="I21" s="328"/>
    </row>
    <row r="22" spans="1:17" x14ac:dyDescent="0.2">
      <c r="A22" s="156">
        <v>42846</v>
      </c>
      <c r="B22" s="72">
        <v>9.39</v>
      </c>
      <c r="C22" s="207">
        <v>8.17</v>
      </c>
      <c r="D22" s="108">
        <v>6490</v>
      </c>
      <c r="E22" s="207">
        <v>19.39</v>
      </c>
      <c r="F22" s="72">
        <v>13.6</v>
      </c>
      <c r="G22" s="207">
        <v>31.1</v>
      </c>
      <c r="H22" s="72">
        <v>14</v>
      </c>
      <c r="I22" s="328"/>
    </row>
    <row r="23" spans="1:17" x14ac:dyDescent="0.2">
      <c r="A23" s="156">
        <v>42851</v>
      </c>
      <c r="B23" s="72">
        <v>10.57</v>
      </c>
      <c r="C23" s="207">
        <v>8.19</v>
      </c>
      <c r="D23" s="108">
        <v>4528</v>
      </c>
      <c r="E23" s="207">
        <v>19.649999999999999</v>
      </c>
      <c r="F23" s="72">
        <v>18.190000000000001</v>
      </c>
      <c r="G23" s="207">
        <v>8.5500000000000007</v>
      </c>
      <c r="H23" s="72">
        <v>8.8000000000000007</v>
      </c>
      <c r="I23" s="57">
        <v>31</v>
      </c>
    </row>
    <row r="24" spans="1:17" x14ac:dyDescent="0.2">
      <c r="A24" s="239">
        <v>42859</v>
      </c>
      <c r="B24" s="72">
        <v>7.24</v>
      </c>
      <c r="C24" s="207">
        <v>8.14</v>
      </c>
      <c r="D24" s="108">
        <v>6774</v>
      </c>
      <c r="E24" s="207">
        <v>25.17</v>
      </c>
      <c r="F24" s="72">
        <v>19.600000000000001</v>
      </c>
      <c r="G24" s="207">
        <v>9.35</v>
      </c>
      <c r="H24" s="59">
        <v>15</v>
      </c>
      <c r="I24" s="328"/>
    </row>
    <row r="25" spans="1:17" x14ac:dyDescent="0.2">
      <c r="A25" s="156">
        <v>42867</v>
      </c>
      <c r="B25" s="72">
        <v>13.7</v>
      </c>
      <c r="C25" s="207">
        <v>8.0399999999999991</v>
      </c>
      <c r="D25" s="108">
        <v>8811</v>
      </c>
      <c r="E25" s="207">
        <v>20.63</v>
      </c>
      <c r="F25" s="72">
        <v>13.7</v>
      </c>
      <c r="G25" s="207">
        <v>51.8</v>
      </c>
      <c r="H25" s="59">
        <v>20</v>
      </c>
      <c r="I25" s="328"/>
    </row>
    <row r="26" spans="1:17" x14ac:dyDescent="0.2">
      <c r="A26" s="156">
        <v>42873</v>
      </c>
      <c r="B26" s="72">
        <v>8.01</v>
      </c>
      <c r="C26" s="207">
        <v>8.0399999999999991</v>
      </c>
      <c r="D26" s="108">
        <v>6497</v>
      </c>
      <c r="E26" s="207">
        <v>19.059999999999999</v>
      </c>
      <c r="F26" s="72">
        <v>24.1</v>
      </c>
      <c r="G26" s="207">
        <v>50.8</v>
      </c>
      <c r="H26" s="59">
        <v>15</v>
      </c>
      <c r="I26" s="328"/>
    </row>
    <row r="27" spans="1:17" x14ac:dyDescent="0.2">
      <c r="A27" s="156">
        <v>42880</v>
      </c>
      <c r="B27" s="72">
        <v>4.59</v>
      </c>
      <c r="C27" s="207">
        <v>8.4499999999999993</v>
      </c>
      <c r="D27" s="108">
        <v>5740</v>
      </c>
      <c r="E27" s="207">
        <v>24.07</v>
      </c>
      <c r="F27" s="72">
        <v>22.5</v>
      </c>
      <c r="G27" s="207">
        <v>17.5</v>
      </c>
      <c r="H27" s="59">
        <v>12</v>
      </c>
      <c r="I27" s="57">
        <v>46</v>
      </c>
    </row>
    <row r="28" spans="1:17" x14ac:dyDescent="0.2">
      <c r="A28" s="239">
        <v>42887</v>
      </c>
      <c r="B28" s="72">
        <v>7.48</v>
      </c>
      <c r="C28" s="207">
        <v>6.42</v>
      </c>
      <c r="D28" s="108">
        <v>3107</v>
      </c>
      <c r="E28" s="207">
        <v>25.89</v>
      </c>
      <c r="F28" s="72">
        <v>30.2</v>
      </c>
      <c r="G28" s="207">
        <v>11.7</v>
      </c>
      <c r="H28" s="72">
        <v>5.4</v>
      </c>
      <c r="I28" s="328"/>
    </row>
    <row r="29" spans="1:17" x14ac:dyDescent="0.2">
      <c r="A29" s="239">
        <v>42895</v>
      </c>
      <c r="B29" s="72">
        <v>5.0199999999999996</v>
      </c>
      <c r="C29" s="207">
        <v>8.16</v>
      </c>
      <c r="D29" s="108">
        <v>3239</v>
      </c>
      <c r="E29" s="207">
        <v>23.07</v>
      </c>
      <c r="F29" s="72">
        <v>49.3</v>
      </c>
      <c r="G29" s="157">
        <v>6.02</v>
      </c>
      <c r="H29" s="72">
        <v>6.2</v>
      </c>
      <c r="I29" s="328"/>
    </row>
    <row r="30" spans="1:17" x14ac:dyDescent="0.2">
      <c r="A30" s="156">
        <v>42899</v>
      </c>
      <c r="B30" s="72">
        <v>9.66</v>
      </c>
      <c r="C30" s="207">
        <v>8.59</v>
      </c>
      <c r="D30" s="108">
        <v>2735</v>
      </c>
      <c r="E30" s="207">
        <v>21.78</v>
      </c>
      <c r="F30" s="72">
        <v>52.6</v>
      </c>
      <c r="G30" s="157">
        <v>5.47</v>
      </c>
      <c r="H30" s="72">
        <v>5.0999999999999996</v>
      </c>
      <c r="I30" s="328"/>
    </row>
    <row r="31" spans="1:17" x14ac:dyDescent="0.2">
      <c r="A31" s="156">
        <v>42906</v>
      </c>
      <c r="B31" s="72">
        <v>8.66</v>
      </c>
      <c r="C31" s="207">
        <v>8.2200000000000006</v>
      </c>
      <c r="D31" s="108">
        <v>2197</v>
      </c>
      <c r="E31" s="207">
        <v>29.28</v>
      </c>
      <c r="F31" s="72">
        <v>14.8</v>
      </c>
      <c r="G31" s="157">
        <v>4.13</v>
      </c>
      <c r="H31" s="72">
        <v>2.5</v>
      </c>
      <c r="I31" s="328"/>
      <c r="Q31" s="85"/>
    </row>
    <row r="32" spans="1:17" x14ac:dyDescent="0.2">
      <c r="A32" s="156">
        <v>42913</v>
      </c>
      <c r="B32" s="72">
        <v>8.75</v>
      </c>
      <c r="C32" s="207">
        <v>8.1300000000000008</v>
      </c>
      <c r="D32" s="108">
        <v>2154</v>
      </c>
      <c r="E32" s="207">
        <v>25.72</v>
      </c>
      <c r="F32" s="72">
        <v>12.9</v>
      </c>
      <c r="G32" s="157">
        <v>4.01</v>
      </c>
      <c r="H32" s="72">
        <v>2.2999999999999998</v>
      </c>
      <c r="I32" s="57">
        <v>26</v>
      </c>
      <c r="Q32" s="85"/>
    </row>
    <row r="33" spans="1:17" x14ac:dyDescent="0.2">
      <c r="A33" s="156">
        <v>42921</v>
      </c>
      <c r="B33" s="72">
        <v>7.03</v>
      </c>
      <c r="C33" s="207">
        <v>8.17</v>
      </c>
      <c r="D33" s="108">
        <v>2225</v>
      </c>
      <c r="E33" s="207">
        <v>25.87</v>
      </c>
      <c r="F33" s="72">
        <v>25.1</v>
      </c>
      <c r="G33" s="157">
        <v>4.93</v>
      </c>
      <c r="H33" s="72">
        <v>2.7</v>
      </c>
      <c r="I33" s="328"/>
      <c r="Q33" s="85"/>
    </row>
    <row r="34" spans="1:17" x14ac:dyDescent="0.2">
      <c r="A34" s="239">
        <f>+A33+7</f>
        <v>42928</v>
      </c>
      <c r="B34" s="72">
        <v>6.59</v>
      </c>
      <c r="C34" s="207">
        <v>8.14</v>
      </c>
      <c r="D34" s="108">
        <v>2750</v>
      </c>
      <c r="E34" s="207">
        <v>25.01</v>
      </c>
      <c r="F34" s="72">
        <v>33.299999999999997</v>
      </c>
      <c r="G34" s="157">
        <v>4.93</v>
      </c>
      <c r="H34" s="72">
        <v>4</v>
      </c>
      <c r="I34" s="328"/>
      <c r="Q34" s="85"/>
    </row>
    <row r="35" spans="1:17" x14ac:dyDescent="0.2">
      <c r="A35" s="239">
        <v>42934</v>
      </c>
      <c r="B35" s="72">
        <v>11.5</v>
      </c>
      <c r="C35" s="207">
        <v>8.59</v>
      </c>
      <c r="D35" s="108">
        <v>3135</v>
      </c>
      <c r="E35" s="207">
        <v>26.29</v>
      </c>
      <c r="F35" s="72">
        <v>24.1</v>
      </c>
      <c r="G35" s="157">
        <v>5.16</v>
      </c>
      <c r="H35" s="72">
        <v>5.5</v>
      </c>
      <c r="I35" s="328"/>
      <c r="Q35" s="85"/>
    </row>
    <row r="36" spans="1:17" s="52" customFormat="1" x14ac:dyDescent="0.2">
      <c r="A36" s="156">
        <v>42943</v>
      </c>
      <c r="B36" s="72">
        <v>6.44</v>
      </c>
      <c r="C36" s="207">
        <v>8.41</v>
      </c>
      <c r="D36" s="108">
        <v>3404</v>
      </c>
      <c r="E36" s="207">
        <v>25.97</v>
      </c>
      <c r="F36" s="72">
        <v>25</v>
      </c>
      <c r="G36" s="157">
        <v>5.4</v>
      </c>
      <c r="H36" s="72">
        <v>6.2</v>
      </c>
      <c r="I36" s="57">
        <v>34</v>
      </c>
      <c r="K36" s="259"/>
      <c r="O36" s="154"/>
    </row>
    <row r="37" spans="1:17" x14ac:dyDescent="0.2">
      <c r="A37" s="156">
        <v>42948</v>
      </c>
      <c r="B37" s="72">
        <v>7.2</v>
      </c>
      <c r="C37" s="207">
        <v>8.4</v>
      </c>
      <c r="D37" s="108">
        <v>3416</v>
      </c>
      <c r="E37" s="207">
        <v>26.2</v>
      </c>
      <c r="F37" s="72">
        <v>16</v>
      </c>
      <c r="G37" s="157">
        <v>5.96</v>
      </c>
      <c r="H37" s="72">
        <v>5.5</v>
      </c>
      <c r="I37" s="328"/>
      <c r="Q37" s="85"/>
    </row>
    <row r="38" spans="1:17" x14ac:dyDescent="0.2">
      <c r="A38" s="156">
        <v>42955</v>
      </c>
      <c r="B38" s="72">
        <v>11.5</v>
      </c>
      <c r="C38" s="207">
        <v>8.6</v>
      </c>
      <c r="D38" s="108">
        <v>3277</v>
      </c>
      <c r="E38" s="207">
        <v>25.7</v>
      </c>
      <c r="F38" s="72">
        <v>8.6999999999999993</v>
      </c>
      <c r="G38" s="157">
        <v>6.04</v>
      </c>
      <c r="H38" s="72">
        <v>5.0999999999999996</v>
      </c>
      <c r="I38" s="328"/>
      <c r="Q38" s="85"/>
    </row>
    <row r="39" spans="1:17" x14ac:dyDescent="0.2">
      <c r="A39" s="156">
        <v>42962</v>
      </c>
      <c r="B39" s="72">
        <v>5.5</v>
      </c>
      <c r="C39" s="207">
        <v>8.6999999999999993</v>
      </c>
      <c r="D39" s="108">
        <v>1588</v>
      </c>
      <c r="E39" s="207">
        <v>24.6</v>
      </c>
      <c r="F39" s="72">
        <v>9.3000000000000007</v>
      </c>
      <c r="G39" s="157">
        <v>7.62</v>
      </c>
      <c r="H39" s="72">
        <v>5</v>
      </c>
      <c r="I39" s="328"/>
      <c r="Q39" s="85"/>
    </row>
    <row r="40" spans="1:17" x14ac:dyDescent="0.2">
      <c r="A40" s="156">
        <v>42971</v>
      </c>
      <c r="B40" s="327"/>
      <c r="C40" s="207">
        <v>8.4</v>
      </c>
      <c r="D40" s="108">
        <v>2363</v>
      </c>
      <c r="E40" s="207">
        <v>25.6</v>
      </c>
      <c r="F40" s="327"/>
      <c r="G40" s="157">
        <v>7.12</v>
      </c>
      <c r="H40" s="72">
        <v>3.4</v>
      </c>
      <c r="I40" s="57">
        <v>34</v>
      </c>
      <c r="Q40" s="85"/>
    </row>
    <row r="41" spans="1:17" x14ac:dyDescent="0.2">
      <c r="A41" s="156">
        <v>42979</v>
      </c>
      <c r="B41" s="72">
        <v>9.5</v>
      </c>
      <c r="C41" s="207">
        <v>8.6999999999999993</v>
      </c>
      <c r="D41" s="108">
        <v>2878</v>
      </c>
      <c r="E41" s="207">
        <v>25</v>
      </c>
      <c r="F41" s="72">
        <v>11.1</v>
      </c>
      <c r="G41" s="157">
        <v>7.66</v>
      </c>
      <c r="H41" s="72">
        <v>4.8</v>
      </c>
      <c r="I41" s="328"/>
      <c r="Q41" s="85"/>
    </row>
    <row r="42" spans="1:17" x14ac:dyDescent="0.2">
      <c r="A42" s="156">
        <v>42986</v>
      </c>
      <c r="B42" s="72">
        <v>10.5</v>
      </c>
      <c r="C42" s="207">
        <v>8.6999999999999993</v>
      </c>
      <c r="D42" s="108">
        <v>2459</v>
      </c>
      <c r="E42" s="207">
        <v>24.8</v>
      </c>
      <c r="F42" s="72">
        <v>7.6</v>
      </c>
      <c r="G42" s="157">
        <v>7.56</v>
      </c>
      <c r="H42" s="72">
        <v>3.3</v>
      </c>
      <c r="I42" s="328"/>
      <c r="Q42" s="85"/>
    </row>
    <row r="43" spans="1:17" x14ac:dyDescent="0.2">
      <c r="A43" s="156">
        <v>42993</v>
      </c>
      <c r="B43" s="327"/>
      <c r="C43" s="207">
        <v>8.1999999999999993</v>
      </c>
      <c r="D43" s="108">
        <v>3095</v>
      </c>
      <c r="E43" s="207">
        <v>24.5</v>
      </c>
      <c r="F43" s="72">
        <v>4.8</v>
      </c>
      <c r="G43" s="157">
        <v>3.96</v>
      </c>
      <c r="H43" s="72">
        <v>3.8</v>
      </c>
      <c r="I43" s="328"/>
    </row>
    <row r="44" spans="1:17" x14ac:dyDescent="0.2">
      <c r="A44" s="156">
        <v>43000</v>
      </c>
      <c r="B44" s="327"/>
      <c r="C44" s="207">
        <v>8</v>
      </c>
      <c r="D44" s="108">
        <v>2702</v>
      </c>
      <c r="E44" s="207">
        <v>22.16</v>
      </c>
      <c r="F44" s="72">
        <v>3.87</v>
      </c>
      <c r="G44" s="157">
        <v>3.42</v>
      </c>
      <c r="H44" s="72">
        <v>3.1</v>
      </c>
      <c r="I44" s="328"/>
    </row>
    <row r="45" spans="1:17" s="52" customFormat="1" x14ac:dyDescent="0.2">
      <c r="A45" s="156">
        <v>43004</v>
      </c>
      <c r="B45" s="335"/>
      <c r="C45" s="339"/>
      <c r="D45" s="339"/>
      <c r="E45" s="339"/>
      <c r="F45" s="339"/>
      <c r="G45" s="339"/>
      <c r="H45" s="338"/>
      <c r="I45" s="328"/>
      <c r="K45" s="259"/>
      <c r="O45" s="154"/>
    </row>
    <row r="46" spans="1:17" s="52" customFormat="1" x14ac:dyDescent="0.2">
      <c r="A46" s="156">
        <v>43014</v>
      </c>
      <c r="B46" s="72">
        <v>7.4</v>
      </c>
      <c r="C46" s="207">
        <v>8.1999999999999993</v>
      </c>
      <c r="D46" s="108">
        <v>2424</v>
      </c>
      <c r="E46" s="207">
        <v>21.9</v>
      </c>
      <c r="F46" s="72">
        <v>7.7</v>
      </c>
      <c r="G46" s="157">
        <v>3.22</v>
      </c>
      <c r="H46" s="72">
        <v>2.7</v>
      </c>
      <c r="I46" s="328"/>
      <c r="K46" s="259"/>
      <c r="O46" s="154"/>
    </row>
    <row r="47" spans="1:17" s="52" customFormat="1" x14ac:dyDescent="0.2">
      <c r="A47" s="156">
        <v>43021</v>
      </c>
      <c r="B47" s="327"/>
      <c r="C47" s="207">
        <v>8.1999999999999993</v>
      </c>
      <c r="D47" s="108">
        <v>2231</v>
      </c>
      <c r="E47" s="207">
        <v>18.5</v>
      </c>
      <c r="F47" s="72">
        <v>5.7</v>
      </c>
      <c r="G47" s="157">
        <v>2.84</v>
      </c>
      <c r="H47" s="72">
        <v>2.8</v>
      </c>
      <c r="I47" s="328"/>
      <c r="K47" s="259"/>
      <c r="O47" s="154"/>
    </row>
    <row r="48" spans="1:17" x14ac:dyDescent="0.2">
      <c r="A48" s="156">
        <v>43027</v>
      </c>
      <c r="B48" s="72">
        <v>10.3</v>
      </c>
      <c r="C48" s="207">
        <v>8</v>
      </c>
      <c r="D48" s="108">
        <v>2138</v>
      </c>
      <c r="E48" s="207">
        <v>19.399999999999999</v>
      </c>
      <c r="F48" s="72">
        <v>3.1</v>
      </c>
      <c r="G48" s="157">
        <v>2.62</v>
      </c>
      <c r="H48" s="72">
        <v>2.7</v>
      </c>
      <c r="I48" s="328"/>
    </row>
    <row r="49" spans="1:15" x14ac:dyDescent="0.2">
      <c r="A49" s="156">
        <v>43035</v>
      </c>
      <c r="B49" s="72">
        <v>7</v>
      </c>
      <c r="C49" s="207">
        <v>8.1</v>
      </c>
      <c r="D49" s="108">
        <v>2109</v>
      </c>
      <c r="E49" s="207">
        <v>22</v>
      </c>
      <c r="F49" s="72">
        <v>2.6</v>
      </c>
      <c r="G49" s="157">
        <v>2.2000000000000002</v>
      </c>
      <c r="H49" s="72">
        <v>2.6</v>
      </c>
      <c r="I49" s="328"/>
    </row>
    <row r="50" spans="1:15" x14ac:dyDescent="0.2">
      <c r="A50" s="156">
        <v>43039</v>
      </c>
      <c r="B50" s="72">
        <v>13</v>
      </c>
      <c r="C50" s="207">
        <v>7.9</v>
      </c>
      <c r="D50" s="108">
        <v>2221</v>
      </c>
      <c r="E50" s="207">
        <v>17.2</v>
      </c>
      <c r="F50" s="72">
        <v>4.0999999999999996</v>
      </c>
      <c r="G50" s="157">
        <v>2.04</v>
      </c>
      <c r="H50" s="72">
        <v>2.8</v>
      </c>
      <c r="I50" s="57">
        <v>47</v>
      </c>
      <c r="J50" s="52"/>
    </row>
    <row r="51" spans="1:15" x14ac:dyDescent="0.2">
      <c r="A51" s="156">
        <v>43046</v>
      </c>
      <c r="B51" s="72">
        <v>14.4</v>
      </c>
      <c r="C51" s="207">
        <v>8</v>
      </c>
      <c r="D51" s="108">
        <v>2361</v>
      </c>
      <c r="E51" s="207">
        <v>16.600000000000001</v>
      </c>
      <c r="F51" s="72">
        <v>3.2</v>
      </c>
      <c r="G51" s="207">
        <v>3</v>
      </c>
      <c r="H51" s="72">
        <v>2.9</v>
      </c>
      <c r="I51" s="328"/>
    </row>
    <row r="52" spans="1:15" x14ac:dyDescent="0.2">
      <c r="A52" s="156">
        <v>43056</v>
      </c>
      <c r="B52" s="72">
        <v>11.9</v>
      </c>
      <c r="C52" s="207">
        <v>8</v>
      </c>
      <c r="D52" s="108">
        <v>2277</v>
      </c>
      <c r="E52" s="207">
        <v>16.399999999999999</v>
      </c>
      <c r="F52" s="72">
        <v>2.4</v>
      </c>
      <c r="G52" s="157">
        <v>1.99</v>
      </c>
      <c r="H52" s="72">
        <v>2.7</v>
      </c>
      <c r="I52" s="328"/>
    </row>
    <row r="53" spans="1:15" x14ac:dyDescent="0.2">
      <c r="A53" s="156">
        <v>43061</v>
      </c>
      <c r="B53" s="72">
        <v>13.3</v>
      </c>
      <c r="C53" s="207">
        <v>7.9</v>
      </c>
      <c r="D53" s="108">
        <v>2136</v>
      </c>
      <c r="E53" s="207">
        <v>14.8</v>
      </c>
      <c r="F53" s="72">
        <v>1.9</v>
      </c>
      <c r="G53" s="157">
        <v>1.91</v>
      </c>
      <c r="H53" s="72">
        <v>2.6</v>
      </c>
      <c r="I53" s="328"/>
    </row>
    <row r="54" spans="1:15" x14ac:dyDescent="0.2">
      <c r="A54" s="239">
        <f>+A53+7</f>
        <v>43068</v>
      </c>
      <c r="B54" s="327"/>
      <c r="C54" s="207">
        <v>7.8</v>
      </c>
      <c r="D54" s="108">
        <v>2257</v>
      </c>
      <c r="E54" s="207">
        <v>13.6</v>
      </c>
      <c r="F54" s="72">
        <v>1.5</v>
      </c>
      <c r="G54" s="157">
        <v>1.78</v>
      </c>
      <c r="H54" s="72">
        <v>2.8</v>
      </c>
      <c r="I54" s="57">
        <v>44</v>
      </c>
    </row>
    <row r="55" spans="1:15" x14ac:dyDescent="0.2">
      <c r="A55" s="239">
        <v>43076</v>
      </c>
      <c r="B55" s="72">
        <v>15.4</v>
      </c>
      <c r="C55" s="207">
        <v>8</v>
      </c>
      <c r="D55" s="108">
        <v>2312</v>
      </c>
      <c r="E55" s="207">
        <v>10</v>
      </c>
      <c r="F55" s="72">
        <v>1.5</v>
      </c>
      <c r="G55" s="157">
        <v>1.73</v>
      </c>
      <c r="H55" s="72">
        <v>3</v>
      </c>
      <c r="I55" s="328"/>
    </row>
    <row r="56" spans="1:15" s="52" customFormat="1" x14ac:dyDescent="0.2">
      <c r="A56" s="239">
        <v>43084</v>
      </c>
      <c r="B56" s="72">
        <v>10.5</v>
      </c>
      <c r="C56" s="207">
        <v>7.3</v>
      </c>
      <c r="D56" s="108">
        <v>2509</v>
      </c>
      <c r="E56" s="207">
        <v>9.4</v>
      </c>
      <c r="F56" s="72">
        <v>1.9</v>
      </c>
      <c r="G56" s="157">
        <v>1.54</v>
      </c>
      <c r="H56" s="72">
        <v>3.2</v>
      </c>
      <c r="I56" s="328"/>
      <c r="K56" s="259"/>
      <c r="O56" s="154"/>
    </row>
    <row r="57" spans="1:15" s="52" customFormat="1" x14ac:dyDescent="0.2">
      <c r="A57" s="239">
        <v>43090</v>
      </c>
      <c r="B57" s="72">
        <v>16.7</v>
      </c>
      <c r="C57" s="207">
        <v>8</v>
      </c>
      <c r="D57" s="108">
        <v>2403</v>
      </c>
      <c r="E57" s="207">
        <v>8.8000000000000007</v>
      </c>
      <c r="F57" s="72">
        <v>2.2000000000000002</v>
      </c>
      <c r="G57" s="157">
        <v>1.35</v>
      </c>
      <c r="H57" s="72">
        <v>3.2</v>
      </c>
      <c r="I57" s="328"/>
      <c r="K57" s="259"/>
      <c r="O57" s="154"/>
    </row>
    <row r="58" spans="1:15" s="52" customFormat="1" x14ac:dyDescent="0.2">
      <c r="A58" s="354">
        <v>43096</v>
      </c>
      <c r="B58" s="160">
        <v>10.6</v>
      </c>
      <c r="C58" s="161">
        <v>7.8</v>
      </c>
      <c r="D58" s="131">
        <v>2651</v>
      </c>
      <c r="E58" s="161">
        <v>10.1</v>
      </c>
      <c r="F58" s="160">
        <v>2.5</v>
      </c>
      <c r="G58" s="162">
        <v>1.42</v>
      </c>
      <c r="H58" s="160">
        <v>3.5</v>
      </c>
      <c r="I58" s="164">
        <v>57</v>
      </c>
      <c r="K58" s="259"/>
      <c r="O58" s="154"/>
    </row>
    <row r="59" spans="1:15" ht="15" x14ac:dyDescent="0.2">
      <c r="A59" s="39" t="s">
        <v>64</v>
      </c>
      <c r="B59" s="80"/>
      <c r="C59" s="47"/>
      <c r="E59" s="47"/>
      <c r="F59" s="47"/>
      <c r="I59" s="47"/>
    </row>
    <row r="60" spans="1:15" x14ac:dyDescent="0.2">
      <c r="B60" s="47"/>
      <c r="C60" s="47"/>
      <c r="E60" s="47"/>
      <c r="F60" s="47"/>
      <c r="I60" s="47"/>
    </row>
    <row r="61" spans="1:15" x14ac:dyDescent="0.2">
      <c r="B61" s="47"/>
      <c r="C61" s="47"/>
      <c r="E61" s="47"/>
      <c r="F61" s="47"/>
      <c r="I61" s="47"/>
    </row>
    <row r="62" spans="1:15" x14ac:dyDescent="0.2">
      <c r="B62" s="47"/>
      <c r="C62" s="47"/>
      <c r="E62" s="47"/>
      <c r="F62" s="47"/>
      <c r="I62" s="47"/>
    </row>
    <row r="63" spans="1:15" x14ac:dyDescent="0.2">
      <c r="B63" s="47"/>
      <c r="C63" s="47"/>
      <c r="E63" s="47"/>
      <c r="F63" s="47"/>
      <c r="I63" s="47"/>
    </row>
    <row r="64" spans="1:15" ht="15" customHeight="1" x14ac:dyDescent="0.2">
      <c r="A64" s="369"/>
      <c r="B64" s="368" t="s">
        <v>91</v>
      </c>
      <c r="C64" s="368"/>
      <c r="D64" s="315"/>
      <c r="E64" s="13"/>
      <c r="F64" s="13"/>
      <c r="G64" s="24"/>
    </row>
    <row r="65" spans="1:15" ht="60" customHeight="1" x14ac:dyDescent="0.2">
      <c r="A65" s="22" t="s">
        <v>49</v>
      </c>
      <c r="B65" s="22" t="s">
        <v>92</v>
      </c>
      <c r="C65" s="22" t="s">
        <v>93</v>
      </c>
      <c r="D65" s="316"/>
      <c r="E65" s="317"/>
      <c r="F65" s="317"/>
      <c r="G65" s="24"/>
    </row>
    <row r="66" spans="1:15" ht="15" x14ac:dyDescent="0.2">
      <c r="A66" s="15" t="s">
        <v>57</v>
      </c>
      <c r="B66" s="15" t="s">
        <v>61</v>
      </c>
      <c r="C66" s="15" t="s">
        <v>61</v>
      </c>
      <c r="D66" s="318"/>
      <c r="E66" s="143"/>
      <c r="F66" s="143"/>
      <c r="G66" s="234"/>
      <c r="H66" s="251"/>
      <c r="I66" s="13"/>
    </row>
    <row r="67" spans="1:15" x14ac:dyDescent="0.2">
      <c r="A67" s="166">
        <v>42761</v>
      </c>
      <c r="B67" s="168">
        <v>3.7</v>
      </c>
      <c r="C67" s="169">
        <v>0.22</v>
      </c>
      <c r="D67" s="314"/>
      <c r="E67" s="157"/>
      <c r="F67" s="157"/>
      <c r="G67" s="24"/>
      <c r="H67" s="35"/>
      <c r="I67" s="235"/>
    </row>
    <row r="68" spans="1:15" s="52" customFormat="1" x14ac:dyDescent="0.2">
      <c r="A68" s="156">
        <v>42789</v>
      </c>
      <c r="B68" s="327"/>
      <c r="C68" s="56"/>
      <c r="D68" s="314"/>
      <c r="E68" s="157"/>
      <c r="F68" s="157"/>
      <c r="G68" s="24"/>
      <c r="H68" s="35"/>
      <c r="I68" s="235"/>
      <c r="K68" s="259"/>
      <c r="O68" s="154"/>
    </row>
    <row r="69" spans="1:15" x14ac:dyDescent="0.2">
      <c r="A69" s="156">
        <v>42824</v>
      </c>
      <c r="B69" s="158" t="s">
        <v>467</v>
      </c>
      <c r="C69" s="157">
        <v>0.13</v>
      </c>
      <c r="D69" s="314"/>
      <c r="E69" s="157"/>
      <c r="F69" s="157"/>
      <c r="G69" s="24"/>
    </row>
    <row r="70" spans="1:15" x14ac:dyDescent="0.2">
      <c r="A70" s="156">
        <v>42851</v>
      </c>
      <c r="B70" s="158">
        <v>3.4000000000000002E-2</v>
      </c>
      <c r="C70" s="157">
        <v>0.15</v>
      </c>
      <c r="D70" s="314"/>
      <c r="E70" s="157"/>
      <c r="F70" s="157"/>
      <c r="G70" s="24"/>
      <c r="K70" s="260"/>
    </row>
    <row r="71" spans="1:15" x14ac:dyDescent="0.2">
      <c r="A71" s="156">
        <v>42880</v>
      </c>
      <c r="B71" s="158" t="s">
        <v>478</v>
      </c>
      <c r="C71" s="157">
        <v>0.15</v>
      </c>
      <c r="D71" s="314"/>
      <c r="E71" s="157"/>
      <c r="F71" s="157"/>
      <c r="G71" s="24"/>
      <c r="K71" s="260"/>
    </row>
    <row r="72" spans="1:15" x14ac:dyDescent="0.2">
      <c r="A72" s="156">
        <v>42913</v>
      </c>
      <c r="B72" s="158">
        <v>1.9E-2</v>
      </c>
      <c r="C72" s="157">
        <v>0.16</v>
      </c>
      <c r="D72" s="314"/>
      <c r="E72" s="157"/>
      <c r="F72" s="157"/>
      <c r="G72" s="24"/>
      <c r="K72" s="260"/>
    </row>
    <row r="73" spans="1:15" x14ac:dyDescent="0.2">
      <c r="A73" s="156">
        <v>42943</v>
      </c>
      <c r="B73" s="158">
        <v>1.2E-2</v>
      </c>
      <c r="C73" s="157" t="s">
        <v>481</v>
      </c>
      <c r="D73" s="314"/>
      <c r="E73" s="157"/>
      <c r="F73" s="157"/>
      <c r="G73" s="24"/>
      <c r="K73" s="260"/>
    </row>
    <row r="74" spans="1:15" ht="15" x14ac:dyDescent="0.2">
      <c r="A74" s="156">
        <v>42971</v>
      </c>
      <c r="B74" s="158">
        <v>1.4E-2</v>
      </c>
      <c r="C74" s="157">
        <v>0.13</v>
      </c>
      <c r="D74" s="314"/>
      <c r="E74" s="157"/>
      <c r="F74" s="157"/>
      <c r="G74" s="24"/>
      <c r="K74" s="261"/>
    </row>
    <row r="75" spans="1:15" s="52" customFormat="1" ht="15" x14ac:dyDescent="0.2">
      <c r="A75" s="156">
        <v>43004</v>
      </c>
      <c r="B75" s="326"/>
      <c r="C75" s="56"/>
      <c r="D75" s="314"/>
      <c r="E75" s="157"/>
      <c r="F75" s="157"/>
      <c r="G75" s="24"/>
      <c r="H75" s="123"/>
      <c r="I75" s="1"/>
      <c r="K75" s="261"/>
      <c r="O75" s="154"/>
    </row>
    <row r="76" spans="1:15" x14ac:dyDescent="0.2">
      <c r="A76" s="156">
        <v>43039</v>
      </c>
      <c r="B76" s="193" t="s">
        <v>183</v>
      </c>
      <c r="C76" s="189" t="s">
        <v>184</v>
      </c>
      <c r="D76" s="314"/>
      <c r="E76" s="157"/>
      <c r="F76" s="157"/>
      <c r="G76" s="24"/>
      <c r="K76" s="260"/>
    </row>
    <row r="77" spans="1:15" x14ac:dyDescent="0.2">
      <c r="A77" s="156">
        <v>43068</v>
      </c>
      <c r="B77" s="193" t="s">
        <v>183</v>
      </c>
      <c r="C77" s="157">
        <v>6.4000000000000001E-2</v>
      </c>
      <c r="D77" s="314"/>
      <c r="E77" s="157"/>
      <c r="F77" s="157"/>
      <c r="G77" s="24"/>
    </row>
    <row r="78" spans="1:15" s="52" customFormat="1" x14ac:dyDescent="0.2">
      <c r="A78" s="159">
        <v>43096</v>
      </c>
      <c r="B78" s="266" t="s">
        <v>201</v>
      </c>
      <c r="C78" s="381" t="s">
        <v>184</v>
      </c>
      <c r="D78" s="314"/>
      <c r="E78" s="157"/>
      <c r="F78" s="157"/>
      <c r="G78" s="24"/>
      <c r="H78" s="123"/>
      <c r="I78" s="1"/>
      <c r="K78" s="259"/>
      <c r="O78" s="154"/>
    </row>
    <row r="79" spans="1:15" ht="15" x14ac:dyDescent="0.2">
      <c r="A79" s="39" t="s">
        <v>64</v>
      </c>
      <c r="D79" s="107"/>
      <c r="E79" s="235"/>
      <c r="F79" s="235"/>
    </row>
    <row r="80" spans="1:15" hidden="1" x14ac:dyDescent="0.2"/>
    <row r="81" spans="1:15" s="52" customFormat="1" hidden="1" x14ac:dyDescent="0.2">
      <c r="A81" s="233" t="s">
        <v>432</v>
      </c>
      <c r="B81" s="1"/>
      <c r="C81" s="1"/>
      <c r="D81" s="111"/>
      <c r="E81" s="1"/>
      <c r="F81" s="1"/>
      <c r="G81" s="170"/>
      <c r="H81" s="123"/>
      <c r="I81" s="1"/>
      <c r="K81" s="259"/>
      <c r="O81" s="154"/>
    </row>
    <row r="82" spans="1:15" ht="45" hidden="1" x14ac:dyDescent="0.2">
      <c r="A82" s="236"/>
      <c r="B82" s="226" t="s">
        <v>92</v>
      </c>
      <c r="C82" s="226" t="s">
        <v>93</v>
      </c>
      <c r="D82" s="103" t="s">
        <v>94</v>
      </c>
      <c r="E82" s="226" t="s">
        <v>95</v>
      </c>
      <c r="F82" s="226" t="s">
        <v>96</v>
      </c>
      <c r="G82" s="227" t="s">
        <v>71</v>
      </c>
      <c r="H82" s="248" t="s">
        <v>84</v>
      </c>
      <c r="I82" s="226" t="s">
        <v>85</v>
      </c>
      <c r="J82" s="3" t="s">
        <v>70</v>
      </c>
    </row>
    <row r="83" spans="1:15" hidden="1" x14ac:dyDescent="0.2">
      <c r="A83" s="228">
        <v>41548</v>
      </c>
      <c r="B83" s="47"/>
      <c r="C83" s="47"/>
      <c r="D83" s="47"/>
      <c r="E83" s="47"/>
      <c r="F83" s="47"/>
      <c r="G83" s="47">
        <v>7.6</v>
      </c>
      <c r="H83" s="123">
        <v>11</v>
      </c>
      <c r="I83" s="47"/>
      <c r="J83" s="124">
        <v>777</v>
      </c>
    </row>
    <row r="84" spans="1:15" hidden="1" x14ac:dyDescent="0.2">
      <c r="A84" s="228">
        <v>41579</v>
      </c>
      <c r="B84" s="47">
        <v>0.2</v>
      </c>
      <c r="C84" s="47">
        <v>0.1</v>
      </c>
      <c r="D84" s="47" t="s">
        <v>439</v>
      </c>
      <c r="E84" s="47">
        <v>0.2</v>
      </c>
      <c r="F84" s="47" t="s">
        <v>183</v>
      </c>
      <c r="G84" s="47">
        <v>6.3</v>
      </c>
      <c r="H84" s="123">
        <v>11.1</v>
      </c>
      <c r="I84" s="47">
        <v>21</v>
      </c>
      <c r="J84" s="124">
        <v>737</v>
      </c>
    </row>
    <row r="85" spans="1:15" hidden="1" x14ac:dyDescent="0.2">
      <c r="A85" s="228">
        <v>41609</v>
      </c>
      <c r="B85" s="47">
        <v>0.3</v>
      </c>
      <c r="C85" s="47">
        <v>0.1</v>
      </c>
      <c r="D85" s="47">
        <v>1.4</v>
      </c>
      <c r="E85" s="47">
        <v>0.1</v>
      </c>
      <c r="F85" s="47" t="s">
        <v>183</v>
      </c>
      <c r="G85" s="47">
        <v>11.1</v>
      </c>
      <c r="H85" s="123">
        <v>11</v>
      </c>
      <c r="I85" s="47">
        <v>22</v>
      </c>
      <c r="J85" s="124">
        <v>748</v>
      </c>
    </row>
    <row r="86" spans="1:15" hidden="1" x14ac:dyDescent="0.2">
      <c r="A86" s="228">
        <v>41640</v>
      </c>
      <c r="B86" s="47">
        <v>0.5</v>
      </c>
      <c r="C86" s="47">
        <v>0.1</v>
      </c>
      <c r="D86" s="47">
        <v>1.4</v>
      </c>
      <c r="E86" s="47" t="s">
        <v>442</v>
      </c>
      <c r="F86" s="47" t="s">
        <v>440</v>
      </c>
      <c r="G86" s="47">
        <v>14</v>
      </c>
      <c r="H86" s="123">
        <v>10.199999999999999</v>
      </c>
      <c r="I86" s="47">
        <v>31</v>
      </c>
      <c r="J86" s="124">
        <v>970</v>
      </c>
    </row>
    <row r="87" spans="1:15" hidden="1" x14ac:dyDescent="0.2">
      <c r="A87" s="228">
        <v>41671</v>
      </c>
      <c r="B87" s="47" t="s">
        <v>433</v>
      </c>
      <c r="C87" s="47" t="s">
        <v>436</v>
      </c>
      <c r="D87" s="47">
        <v>1.7</v>
      </c>
      <c r="E87" s="47" t="s">
        <v>443</v>
      </c>
      <c r="F87" s="47" t="s">
        <v>183</v>
      </c>
      <c r="G87" s="47">
        <v>26</v>
      </c>
      <c r="H87" s="123">
        <v>12.6</v>
      </c>
      <c r="I87" s="47">
        <v>24</v>
      </c>
      <c r="J87" s="124">
        <v>1270</v>
      </c>
    </row>
    <row r="88" spans="1:15" hidden="1" x14ac:dyDescent="0.2">
      <c r="A88" s="228">
        <v>41699</v>
      </c>
      <c r="B88" s="47" t="s">
        <v>434</v>
      </c>
      <c r="C88" s="47">
        <v>0.1</v>
      </c>
      <c r="D88" s="47">
        <v>2.6</v>
      </c>
      <c r="E88" s="47" t="s">
        <v>444</v>
      </c>
      <c r="F88" s="47" t="s">
        <v>183</v>
      </c>
      <c r="G88" s="47">
        <v>20.8</v>
      </c>
      <c r="H88" s="123">
        <v>11.8</v>
      </c>
      <c r="I88" s="47">
        <v>26</v>
      </c>
      <c r="J88" s="124">
        <v>900</v>
      </c>
    </row>
    <row r="89" spans="1:15" hidden="1" x14ac:dyDescent="0.2">
      <c r="A89" s="228">
        <v>41730</v>
      </c>
      <c r="B89" s="47"/>
      <c r="C89" s="47"/>
      <c r="D89" s="47"/>
      <c r="E89" s="47"/>
      <c r="F89" s="47"/>
      <c r="G89" s="47">
        <v>13.8</v>
      </c>
      <c r="H89" s="123">
        <v>13</v>
      </c>
      <c r="I89" s="47">
        <v>21</v>
      </c>
      <c r="J89" s="124">
        <v>490</v>
      </c>
    </row>
    <row r="90" spans="1:15" hidden="1" x14ac:dyDescent="0.2">
      <c r="A90" s="228">
        <v>41760</v>
      </c>
      <c r="B90" s="47">
        <v>0.2</v>
      </c>
      <c r="C90" s="47">
        <v>0.3</v>
      </c>
      <c r="D90" s="47">
        <v>3</v>
      </c>
      <c r="E90" s="47" t="s">
        <v>444</v>
      </c>
      <c r="F90" s="47" t="s">
        <v>183</v>
      </c>
      <c r="G90" s="47">
        <v>13.6</v>
      </c>
      <c r="H90" s="123">
        <v>12.8</v>
      </c>
      <c r="I90" s="47">
        <v>21</v>
      </c>
      <c r="J90" s="124">
        <v>400</v>
      </c>
    </row>
    <row r="91" spans="1:15" hidden="1" x14ac:dyDescent="0.2">
      <c r="A91" s="228">
        <v>41791</v>
      </c>
      <c r="B91" s="47">
        <v>4.8</v>
      </c>
      <c r="C91" s="47" t="s">
        <v>437</v>
      </c>
      <c r="D91" s="47">
        <v>3.5</v>
      </c>
      <c r="E91" s="201">
        <v>0.16</v>
      </c>
      <c r="F91" s="47" t="s">
        <v>441</v>
      </c>
      <c r="G91" s="47">
        <v>22.4</v>
      </c>
      <c r="H91" s="123">
        <v>13.3</v>
      </c>
      <c r="I91" s="47"/>
      <c r="J91" s="124">
        <v>420</v>
      </c>
    </row>
    <row r="92" spans="1:15" hidden="1" x14ac:dyDescent="0.2">
      <c r="A92" s="228">
        <v>41821</v>
      </c>
      <c r="B92" s="47" t="s">
        <v>435</v>
      </c>
      <c r="C92" s="47" t="s">
        <v>438</v>
      </c>
      <c r="D92" s="47">
        <v>3.7</v>
      </c>
      <c r="E92" s="201">
        <v>0.15</v>
      </c>
      <c r="F92" s="47" t="s">
        <v>183</v>
      </c>
      <c r="G92" s="47">
        <v>13.5</v>
      </c>
      <c r="H92" s="123">
        <v>18</v>
      </c>
      <c r="I92" s="47"/>
      <c r="J92" s="124">
        <v>349</v>
      </c>
    </row>
    <row r="93" spans="1:15" hidden="1" x14ac:dyDescent="0.2">
      <c r="A93" s="228">
        <v>41852</v>
      </c>
      <c r="B93" s="47"/>
      <c r="C93" s="47"/>
      <c r="D93" s="47"/>
      <c r="E93" s="47"/>
      <c r="F93" s="47" t="s">
        <v>183</v>
      </c>
      <c r="G93" s="47">
        <v>10.4</v>
      </c>
      <c r="H93" s="123">
        <v>21</v>
      </c>
      <c r="I93" s="47"/>
      <c r="J93" s="124">
        <v>41</v>
      </c>
    </row>
    <row r="94" spans="1:15" hidden="1" x14ac:dyDescent="0.2">
      <c r="A94" s="228">
        <v>41883</v>
      </c>
      <c r="B94" s="47" t="s">
        <v>184</v>
      </c>
      <c r="C94" s="47">
        <v>0.1</v>
      </c>
      <c r="D94" s="47">
        <v>3.9</v>
      </c>
      <c r="E94" s="47" t="s">
        <v>445</v>
      </c>
      <c r="F94" s="47" t="s">
        <v>201</v>
      </c>
      <c r="G94" s="47">
        <v>9.3000000000000007</v>
      </c>
      <c r="H94" s="123">
        <v>25.5</v>
      </c>
      <c r="I94" s="47"/>
      <c r="J94" s="124">
        <v>26</v>
      </c>
    </row>
    <row r="95" spans="1:15" hidden="1" x14ac:dyDescent="0.2">
      <c r="A95" s="156">
        <v>41943</v>
      </c>
      <c r="B95" s="47" t="s">
        <v>187</v>
      </c>
      <c r="C95" s="47" t="s">
        <v>449</v>
      </c>
      <c r="D95" s="47">
        <v>6.7</v>
      </c>
      <c r="E95" s="47">
        <v>0.35</v>
      </c>
      <c r="F95" s="47" t="s">
        <v>458</v>
      </c>
      <c r="G95" s="47">
        <v>13.2</v>
      </c>
      <c r="H95" s="123">
        <v>30.5</v>
      </c>
      <c r="I95" s="47"/>
      <c r="J95" s="77">
        <v>47</v>
      </c>
    </row>
    <row r="96" spans="1:15" hidden="1" x14ac:dyDescent="0.2">
      <c r="A96" s="156">
        <v>41973</v>
      </c>
      <c r="B96" s="47"/>
      <c r="C96" s="47"/>
      <c r="D96" s="47"/>
      <c r="E96" s="47"/>
      <c r="F96" s="47"/>
      <c r="G96" s="47">
        <v>11.9</v>
      </c>
      <c r="H96" s="123">
        <v>23.4</v>
      </c>
      <c r="I96" s="47"/>
      <c r="J96" s="77">
        <v>601</v>
      </c>
    </row>
    <row r="97" spans="1:15" hidden="1" x14ac:dyDescent="0.2">
      <c r="A97" s="156">
        <v>41989</v>
      </c>
      <c r="B97" s="47">
        <v>6</v>
      </c>
      <c r="C97" s="47">
        <v>0.5</v>
      </c>
      <c r="D97" s="47">
        <v>2.5</v>
      </c>
      <c r="E97" s="47">
        <v>0.2</v>
      </c>
      <c r="F97" s="47">
        <v>5.1999999999999998E-2</v>
      </c>
      <c r="G97" s="47">
        <v>22.6</v>
      </c>
      <c r="H97" s="123">
        <v>14.1</v>
      </c>
      <c r="I97" s="47"/>
      <c r="J97" s="77">
        <v>2839</v>
      </c>
    </row>
    <row r="98" spans="1:15" hidden="1" x14ac:dyDescent="0.2">
      <c r="A98" s="156">
        <v>42017</v>
      </c>
      <c r="B98" s="47">
        <v>2.6</v>
      </c>
      <c r="C98" s="47">
        <v>0.12</v>
      </c>
      <c r="D98" s="47">
        <v>1.7</v>
      </c>
      <c r="E98" s="47">
        <v>0.08</v>
      </c>
      <c r="F98" s="47" t="s">
        <v>183</v>
      </c>
      <c r="G98" s="47">
        <v>21</v>
      </c>
      <c r="H98" s="123">
        <v>13</v>
      </c>
      <c r="I98" s="47"/>
      <c r="J98" s="77">
        <v>909</v>
      </c>
    </row>
    <row r="99" spans="1:15" hidden="1" x14ac:dyDescent="0.2">
      <c r="A99" s="156">
        <v>42054</v>
      </c>
      <c r="B99" s="47">
        <v>1.1000000000000001</v>
      </c>
      <c r="C99" s="47">
        <v>0.14000000000000001</v>
      </c>
      <c r="D99" s="47">
        <v>1.7</v>
      </c>
      <c r="E99" s="47">
        <v>0.09</v>
      </c>
      <c r="F99" s="47" t="s">
        <v>183</v>
      </c>
      <c r="G99" s="47">
        <v>21</v>
      </c>
      <c r="H99" s="123">
        <v>13</v>
      </c>
      <c r="I99" s="47"/>
      <c r="J99" s="77">
        <v>788</v>
      </c>
    </row>
    <row r="100" spans="1:15" s="52" customFormat="1" hidden="1" x14ac:dyDescent="0.2">
      <c r="A100" s="1">
        <v>42064</v>
      </c>
      <c r="B100" s="47"/>
      <c r="C100" s="47"/>
      <c r="D100" s="47"/>
      <c r="E100" s="47"/>
      <c r="F100" s="47"/>
      <c r="G100" s="47">
        <v>29</v>
      </c>
      <c r="H100" s="123">
        <v>13</v>
      </c>
      <c r="I100" s="47"/>
      <c r="J100" s="77">
        <v>757</v>
      </c>
      <c r="K100" s="259"/>
      <c r="O100" s="154"/>
    </row>
    <row r="101" spans="1:15" hidden="1" x14ac:dyDescent="0.2">
      <c r="A101" s="156">
        <v>42095</v>
      </c>
      <c r="B101" s="47">
        <v>3.3</v>
      </c>
      <c r="C101" s="47">
        <v>0.1</v>
      </c>
      <c r="D101" s="47">
        <v>2.2000000000000002</v>
      </c>
      <c r="E101" s="47">
        <v>0.09</v>
      </c>
      <c r="F101" s="47" t="s">
        <v>183</v>
      </c>
      <c r="G101" s="47">
        <v>17</v>
      </c>
      <c r="H101" s="123">
        <v>13</v>
      </c>
      <c r="I101" s="47"/>
      <c r="J101" s="77">
        <v>137</v>
      </c>
    </row>
    <row r="102" spans="1:15" hidden="1" x14ac:dyDescent="0.2">
      <c r="A102" s="156">
        <v>42110</v>
      </c>
      <c r="B102" s="47" t="s">
        <v>183</v>
      </c>
      <c r="C102" s="47">
        <v>0.33</v>
      </c>
      <c r="D102" s="47">
        <v>2.8</v>
      </c>
      <c r="E102" s="47">
        <v>7.0000000000000007E-2</v>
      </c>
      <c r="F102" s="47">
        <v>0.01</v>
      </c>
      <c r="G102" s="47"/>
      <c r="I102" s="47"/>
      <c r="J102" s="77"/>
    </row>
    <row r="103" spans="1:15" hidden="1" x14ac:dyDescent="0.2">
      <c r="A103" s="156">
        <v>42145</v>
      </c>
      <c r="B103" s="47" t="s">
        <v>183</v>
      </c>
      <c r="C103" s="47" t="s">
        <v>184</v>
      </c>
      <c r="D103" s="47">
        <v>3.9</v>
      </c>
      <c r="E103" s="47">
        <v>0.19</v>
      </c>
      <c r="F103" s="47" t="s">
        <v>183</v>
      </c>
      <c r="G103" s="47">
        <v>7</v>
      </c>
      <c r="H103" s="123">
        <v>17</v>
      </c>
      <c r="I103" s="47"/>
      <c r="J103" s="77">
        <v>0</v>
      </c>
    </row>
    <row r="104" spans="1:15" hidden="1" x14ac:dyDescent="0.2">
      <c r="A104" s="156">
        <v>42151</v>
      </c>
      <c r="B104" s="47" t="s">
        <v>183</v>
      </c>
      <c r="C104" s="47" t="s">
        <v>184</v>
      </c>
      <c r="D104" s="47">
        <v>6.1</v>
      </c>
      <c r="E104" s="47">
        <v>0.34</v>
      </c>
      <c r="F104" s="47" t="s">
        <v>183</v>
      </c>
      <c r="G104" s="47"/>
      <c r="I104" s="47"/>
      <c r="J104" s="77"/>
    </row>
    <row r="105" spans="1:15" hidden="1" x14ac:dyDescent="0.2">
      <c r="A105" s="156">
        <v>42172</v>
      </c>
      <c r="B105" s="47" t="s">
        <v>183</v>
      </c>
      <c r="C105" s="47" t="s">
        <v>184</v>
      </c>
      <c r="D105" s="47">
        <v>4.8</v>
      </c>
      <c r="E105" s="47">
        <v>0.22</v>
      </c>
      <c r="F105" s="47">
        <v>0.01</v>
      </c>
      <c r="G105" s="47">
        <v>7</v>
      </c>
      <c r="H105" s="123">
        <v>19</v>
      </c>
      <c r="I105" s="47"/>
      <c r="J105" s="77">
        <v>0</v>
      </c>
    </row>
    <row r="106" spans="1:15" hidden="1" x14ac:dyDescent="0.2">
      <c r="A106" s="156">
        <v>42184</v>
      </c>
      <c r="B106" s="47" t="s">
        <v>183</v>
      </c>
      <c r="C106" s="47" t="s">
        <v>184</v>
      </c>
      <c r="D106" s="47">
        <v>1.4</v>
      </c>
      <c r="E106" s="47">
        <v>0.27</v>
      </c>
      <c r="F106" s="47">
        <v>0.02</v>
      </c>
      <c r="G106" s="47"/>
      <c r="I106" s="47"/>
      <c r="J106" s="77"/>
    </row>
    <row r="107" spans="1:15" hidden="1" x14ac:dyDescent="0.2">
      <c r="A107" s="1">
        <v>42186</v>
      </c>
      <c r="B107" s="47"/>
      <c r="C107" s="47"/>
      <c r="D107" s="47"/>
      <c r="E107" s="47"/>
      <c r="F107" s="47"/>
      <c r="G107" s="47">
        <v>8</v>
      </c>
      <c r="H107" s="123">
        <v>27</v>
      </c>
      <c r="I107" s="47"/>
      <c r="J107" s="77">
        <v>0</v>
      </c>
    </row>
    <row r="108" spans="1:15" hidden="1" x14ac:dyDescent="0.2">
      <c r="A108" s="1">
        <v>42217</v>
      </c>
      <c r="J108" s="96">
        <v>0</v>
      </c>
    </row>
    <row r="109" spans="1:15" hidden="1" x14ac:dyDescent="0.2">
      <c r="A109" s="1">
        <v>42248</v>
      </c>
      <c r="J109" s="96">
        <v>0</v>
      </c>
    </row>
    <row r="110" spans="1:15" hidden="1" x14ac:dyDescent="0.2"/>
    <row r="111" spans="1:15" hidden="1" x14ac:dyDescent="0.2"/>
    <row r="112" spans="1:15" hidden="1" x14ac:dyDescent="0.2"/>
    <row r="113" hidden="1" x14ac:dyDescent="0.2"/>
    <row r="114" hidden="1" x14ac:dyDescent="0.2"/>
    <row r="115" hidden="1" x14ac:dyDescent="0.2"/>
    <row r="116" hidden="1" x14ac:dyDescent="0.2"/>
  </sheetData>
  <mergeCells count="5">
    <mergeCell ref="H3:H4"/>
    <mergeCell ref="I3:I4"/>
    <mergeCell ref="B3:F3"/>
    <mergeCell ref="G3:G4"/>
    <mergeCell ref="A3:A4"/>
  </mergeCells>
  <pageMargins left="0.7" right="0.7" top="0.75" bottom="0.75" header="0.3" footer="0.3"/>
  <pageSetup scale="5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">
    <pageSetUpPr fitToPage="1"/>
  </sheetPr>
  <dimension ref="A2"/>
  <sheetViews>
    <sheetView workbookViewId="0">
      <selection activeCell="H36" sqref="H36"/>
    </sheetView>
  </sheetViews>
  <sheetFormatPr defaultRowHeight="15" x14ac:dyDescent="0.25"/>
  <sheetData>
    <row r="2" spans="1:1" x14ac:dyDescent="0.25">
      <c r="A2" s="6" t="s">
        <v>427</v>
      </c>
    </row>
  </sheetData>
  <pageMargins left="0.7" right="0.7" top="0.75" bottom="0.75" header="0.3" footer="0.3"/>
  <pageSetup scale="62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">
    <pageSetUpPr fitToPage="1"/>
  </sheetPr>
  <dimension ref="A1:T393"/>
  <sheetViews>
    <sheetView zoomScaleNormal="100" workbookViewId="0">
      <pane xSplit="1" ySplit="6" topLeftCell="B367" activePane="bottomRight" state="frozen"/>
      <selection activeCell="I7" sqref="I7:I37"/>
      <selection pane="topRight" activeCell="I7" sqref="I7:I37"/>
      <selection pane="bottomLeft" activeCell="I7" sqref="I7:I37"/>
      <selection pane="bottomRight" activeCell="L369" sqref="L369"/>
    </sheetView>
  </sheetViews>
  <sheetFormatPr defaultRowHeight="14.25" x14ac:dyDescent="0.2"/>
  <cols>
    <col min="1" max="1" width="25.5703125" style="3" customWidth="1"/>
    <col min="2" max="2" width="20.7109375" style="52" customWidth="1"/>
    <col min="3" max="3" width="20.7109375" style="155" customWidth="1"/>
    <col min="4" max="4" width="18.42578125" style="112" customWidth="1"/>
    <col min="5" max="5" width="10.28515625" style="3" customWidth="1"/>
    <col min="6" max="7" width="9.140625" style="273"/>
    <col min="8" max="8" width="12.28515625" style="510" bestFit="1" customWidth="1"/>
    <col min="9" max="9" width="14" style="273" bestFit="1" customWidth="1"/>
    <col min="10" max="10" width="9.140625" style="163"/>
    <col min="11" max="11" width="18.140625" style="511" bestFit="1" customWidth="1"/>
    <col min="12" max="12" width="10.5703125" style="273" bestFit="1" customWidth="1"/>
    <col min="13" max="13" width="9.28515625" style="512" bestFit="1" customWidth="1"/>
    <col min="14" max="14" width="9.5703125" style="273" bestFit="1" customWidth="1"/>
    <col min="15" max="15" width="9.140625" style="273"/>
    <col min="16" max="16" width="15.140625" style="511" customWidth="1"/>
    <col min="17" max="18" width="9.28515625" style="512" bestFit="1" customWidth="1"/>
    <col min="19" max="19" width="9.28515625" style="273" bestFit="1" customWidth="1"/>
    <col min="20" max="20" width="9.28515625" style="308" bestFit="1" customWidth="1"/>
    <col min="21" max="16384" width="9.140625" style="3"/>
  </cols>
  <sheetData>
    <row r="1" spans="1:20" x14ac:dyDescent="0.2">
      <c r="P1" s="513"/>
    </row>
    <row r="2" spans="1:20" ht="15" x14ac:dyDescent="0.25">
      <c r="A2" s="6" t="s">
        <v>97</v>
      </c>
      <c r="P2" s="513"/>
    </row>
    <row r="3" spans="1:20" ht="15" x14ac:dyDescent="0.25">
      <c r="A3" s="6" t="s">
        <v>98</v>
      </c>
      <c r="P3" s="513"/>
    </row>
    <row r="4" spans="1:20" s="18" customFormat="1" ht="62.25" customHeight="1" x14ac:dyDescent="0.2">
      <c r="A4" s="502" t="s">
        <v>49</v>
      </c>
      <c r="B4" s="502" t="s">
        <v>50</v>
      </c>
      <c r="C4" s="503" t="s">
        <v>51</v>
      </c>
      <c r="D4" s="320" t="s">
        <v>52</v>
      </c>
      <c r="F4" s="514"/>
      <c r="G4" s="514"/>
      <c r="H4" s="530"/>
      <c r="I4" s="530"/>
      <c r="J4" s="515"/>
      <c r="K4" s="516"/>
      <c r="L4" s="517"/>
      <c r="M4" s="518"/>
      <c r="N4" s="517"/>
      <c r="O4" s="517"/>
      <c r="P4" s="513"/>
      <c r="Q4" s="518"/>
      <c r="R4" s="518"/>
      <c r="S4" s="517"/>
      <c r="T4" s="394"/>
    </row>
    <row r="5" spans="1:20" ht="15" x14ac:dyDescent="0.2">
      <c r="A5" s="15" t="s">
        <v>54</v>
      </c>
      <c r="B5" s="15" t="s">
        <v>99</v>
      </c>
      <c r="C5" s="28" t="s">
        <v>99</v>
      </c>
      <c r="D5" s="104" t="s">
        <v>99</v>
      </c>
    </row>
    <row r="6" spans="1:20" ht="15" x14ac:dyDescent="0.25">
      <c r="A6" s="15" t="s">
        <v>57</v>
      </c>
      <c r="B6" s="15" t="s">
        <v>58</v>
      </c>
      <c r="C6" s="28" t="s">
        <v>59</v>
      </c>
      <c r="D6" s="104" t="s">
        <v>60</v>
      </c>
      <c r="P6" s="519"/>
      <c r="Q6" s="520"/>
      <c r="R6" s="520"/>
      <c r="S6" s="521"/>
      <c r="T6" s="521"/>
    </row>
    <row r="7" spans="1:20" s="1" customFormat="1" ht="15" x14ac:dyDescent="0.25">
      <c r="A7" s="9">
        <v>42736</v>
      </c>
      <c r="B7" s="58">
        <v>61.9</v>
      </c>
      <c r="C7" s="135">
        <v>9.1</v>
      </c>
      <c r="D7" s="113">
        <v>2970</v>
      </c>
      <c r="F7" s="522"/>
      <c r="G7" s="522"/>
      <c r="H7" s="523"/>
      <c r="I7" s="522"/>
      <c r="J7" s="524"/>
      <c r="K7" s="525"/>
      <c r="L7" s="522"/>
      <c r="M7" s="523"/>
      <c r="N7" s="522"/>
      <c r="O7" s="522"/>
      <c r="P7" s="519"/>
      <c r="Q7" s="521"/>
      <c r="R7" s="521"/>
      <c r="S7" s="521"/>
      <c r="T7" s="521"/>
    </row>
    <row r="8" spans="1:20" s="1" customFormat="1" ht="15" x14ac:dyDescent="0.25">
      <c r="A8" s="10">
        <v>42737</v>
      </c>
      <c r="B8" s="58">
        <v>57.8</v>
      </c>
      <c r="C8" s="135">
        <v>9.3000000000000007</v>
      </c>
      <c r="D8" s="113">
        <v>3010</v>
      </c>
      <c r="F8" s="522"/>
      <c r="G8" s="522"/>
      <c r="H8" s="523"/>
      <c r="I8" s="522"/>
      <c r="J8" s="524"/>
      <c r="K8" s="525"/>
      <c r="L8" s="522"/>
      <c r="M8" s="523"/>
      <c r="N8" s="522"/>
      <c r="O8" s="522"/>
      <c r="P8" s="519"/>
      <c r="Q8" s="521"/>
      <c r="R8" s="521"/>
      <c r="S8" s="521"/>
      <c r="T8" s="521"/>
    </row>
    <row r="9" spans="1:20" s="1" customFormat="1" ht="15" x14ac:dyDescent="0.25">
      <c r="A9" s="10">
        <v>42738</v>
      </c>
      <c r="B9" s="58">
        <v>58.9</v>
      </c>
      <c r="C9" s="135">
        <v>9.9</v>
      </c>
      <c r="D9" s="113">
        <v>3050</v>
      </c>
      <c r="F9" s="522"/>
      <c r="G9" s="522"/>
      <c r="H9" s="523"/>
      <c r="I9" s="522"/>
      <c r="J9" s="524"/>
      <c r="K9" s="525"/>
      <c r="L9" s="522"/>
      <c r="M9" s="523"/>
      <c r="N9" s="522"/>
      <c r="O9" s="522"/>
      <c r="P9" s="519"/>
      <c r="Q9" s="521"/>
      <c r="R9" s="521"/>
      <c r="S9" s="521"/>
      <c r="T9" s="521"/>
    </row>
    <row r="10" spans="1:20" s="1" customFormat="1" ht="15" x14ac:dyDescent="0.25">
      <c r="A10" s="10">
        <v>42739</v>
      </c>
      <c r="B10" s="58">
        <v>81.3</v>
      </c>
      <c r="C10" s="135">
        <v>10.7</v>
      </c>
      <c r="D10" s="113">
        <v>3170</v>
      </c>
      <c r="F10" s="522"/>
      <c r="G10" s="522"/>
      <c r="H10" s="523"/>
      <c r="I10" s="522"/>
      <c r="J10" s="524"/>
      <c r="K10" s="525"/>
      <c r="L10" s="522"/>
      <c r="M10" s="523"/>
      <c r="N10" s="522"/>
      <c r="O10" s="522"/>
      <c r="P10" s="519"/>
      <c r="Q10" s="521"/>
      <c r="R10" s="521"/>
      <c r="S10" s="521"/>
      <c r="T10" s="521"/>
    </row>
    <row r="11" spans="1:20" s="1" customFormat="1" ht="15" x14ac:dyDescent="0.25">
      <c r="A11" s="10">
        <v>42740</v>
      </c>
      <c r="B11" s="58">
        <v>121</v>
      </c>
      <c r="C11" s="135">
        <v>11</v>
      </c>
      <c r="D11" s="113">
        <v>3280</v>
      </c>
      <c r="F11" s="522"/>
      <c r="G11" s="522"/>
      <c r="H11" s="523"/>
      <c r="I11" s="522"/>
      <c r="J11" s="524"/>
      <c r="K11" s="525"/>
      <c r="L11" s="522"/>
      <c r="M11" s="523"/>
      <c r="N11" s="522"/>
      <c r="O11" s="522"/>
      <c r="P11" s="519"/>
      <c r="Q11" s="521"/>
      <c r="R11" s="521"/>
      <c r="S11" s="521"/>
      <c r="T11" s="521"/>
    </row>
    <row r="12" spans="1:20" s="1" customFormat="1" ht="15" x14ac:dyDescent="0.25">
      <c r="A12" s="10">
        <v>42741</v>
      </c>
      <c r="B12" s="58">
        <v>146</v>
      </c>
      <c r="C12" s="135">
        <v>9.4</v>
      </c>
      <c r="D12" s="113">
        <v>2370</v>
      </c>
      <c r="F12" s="522"/>
      <c r="G12" s="522"/>
      <c r="H12" s="523"/>
      <c r="I12" s="522"/>
      <c r="J12" s="524"/>
      <c r="K12" s="525"/>
      <c r="L12" s="522"/>
      <c r="M12" s="523"/>
      <c r="N12" s="522"/>
      <c r="O12" s="522"/>
      <c r="P12" s="519"/>
      <c r="Q12" s="521"/>
      <c r="R12" s="521"/>
      <c r="S12" s="521"/>
      <c r="T12" s="521"/>
    </row>
    <row r="13" spans="1:20" s="1" customFormat="1" ht="15" x14ac:dyDescent="0.25">
      <c r="A13" s="10">
        <v>42742</v>
      </c>
      <c r="B13" s="58">
        <v>200</v>
      </c>
      <c r="C13" s="135">
        <v>9.6999999999999993</v>
      </c>
      <c r="D13" s="113">
        <v>2670</v>
      </c>
      <c r="F13" s="522"/>
      <c r="G13" s="522"/>
      <c r="H13" s="523"/>
      <c r="I13" s="522"/>
      <c r="J13" s="524"/>
      <c r="K13" s="525"/>
      <c r="L13" s="522"/>
      <c r="M13" s="523"/>
      <c r="N13" s="522"/>
      <c r="O13" s="522"/>
      <c r="P13" s="519"/>
      <c r="Q13" s="521"/>
      <c r="R13" s="521"/>
      <c r="S13" s="521"/>
      <c r="T13" s="521"/>
    </row>
    <row r="14" spans="1:20" s="1" customFormat="1" ht="15" x14ac:dyDescent="0.25">
      <c r="A14" s="10">
        <v>42743</v>
      </c>
      <c r="B14" s="58">
        <v>245</v>
      </c>
      <c r="C14" s="135">
        <v>11.4</v>
      </c>
      <c r="D14" s="113">
        <v>2770</v>
      </c>
      <c r="F14" s="522"/>
      <c r="G14" s="522"/>
      <c r="H14" s="523"/>
      <c r="I14" s="522"/>
      <c r="J14" s="524"/>
      <c r="K14" s="525"/>
      <c r="L14" s="522"/>
      <c r="M14" s="523"/>
      <c r="N14" s="522"/>
      <c r="O14" s="522"/>
      <c r="P14" s="519"/>
      <c r="Q14" s="521"/>
      <c r="R14" s="521"/>
      <c r="S14" s="521"/>
      <c r="T14" s="521"/>
    </row>
    <row r="15" spans="1:20" s="1" customFormat="1" ht="15" x14ac:dyDescent="0.25">
      <c r="A15" s="10">
        <v>42744</v>
      </c>
      <c r="B15" s="58">
        <v>332</v>
      </c>
      <c r="C15" s="135">
        <v>12.5</v>
      </c>
      <c r="D15" s="113">
        <v>2540</v>
      </c>
      <c r="F15" s="522"/>
      <c r="G15" s="522"/>
      <c r="H15" s="523"/>
      <c r="I15" s="522"/>
      <c r="J15" s="524"/>
      <c r="K15" s="525"/>
      <c r="L15" s="522"/>
      <c r="M15" s="523"/>
      <c r="N15" s="522"/>
      <c r="O15" s="522"/>
      <c r="P15" s="519"/>
      <c r="Q15" s="521"/>
      <c r="R15" s="521"/>
      <c r="S15" s="521"/>
      <c r="T15" s="521"/>
    </row>
    <row r="16" spans="1:20" s="1" customFormat="1" ht="15" x14ac:dyDescent="0.25">
      <c r="A16" s="10">
        <v>42745</v>
      </c>
      <c r="B16" s="58">
        <v>387</v>
      </c>
      <c r="C16" s="135">
        <v>12.4</v>
      </c>
      <c r="D16" s="113">
        <v>2860</v>
      </c>
      <c r="F16" s="522"/>
      <c r="G16" s="522"/>
      <c r="H16" s="523"/>
      <c r="I16" s="522"/>
      <c r="J16" s="524"/>
      <c r="K16" s="526"/>
      <c r="L16" s="522"/>
      <c r="M16" s="523"/>
      <c r="N16" s="522"/>
      <c r="O16" s="522"/>
      <c r="P16" s="519"/>
      <c r="Q16" s="521"/>
      <c r="R16" s="521"/>
      <c r="S16" s="521"/>
      <c r="T16" s="521"/>
    </row>
    <row r="17" spans="1:20" s="1" customFormat="1" ht="15" x14ac:dyDescent="0.25">
      <c r="A17" s="10">
        <v>42746</v>
      </c>
      <c r="B17" s="58">
        <v>416</v>
      </c>
      <c r="C17" s="135">
        <v>12.3</v>
      </c>
      <c r="D17" s="113">
        <v>2290</v>
      </c>
      <c r="F17" s="522"/>
      <c r="G17" s="522"/>
      <c r="H17" s="523"/>
      <c r="I17" s="522"/>
      <c r="J17" s="524"/>
      <c r="K17" s="525"/>
      <c r="L17" s="522"/>
      <c r="M17" s="523"/>
      <c r="N17" s="522"/>
      <c r="O17" s="522"/>
      <c r="P17" s="519"/>
      <c r="Q17" s="521"/>
      <c r="R17" s="521"/>
      <c r="S17" s="521"/>
      <c r="T17" s="521"/>
    </row>
    <row r="18" spans="1:20" s="1" customFormat="1" ht="15" x14ac:dyDescent="0.25">
      <c r="A18" s="10">
        <v>42747</v>
      </c>
      <c r="B18" s="58">
        <v>540</v>
      </c>
      <c r="C18" s="135">
        <v>11.8</v>
      </c>
      <c r="D18" s="113">
        <v>1640</v>
      </c>
      <c r="F18" s="522"/>
      <c r="G18" s="522"/>
      <c r="H18" s="523"/>
      <c r="I18" s="522"/>
      <c r="J18" s="524"/>
      <c r="K18" s="525"/>
      <c r="L18" s="522"/>
      <c r="M18" s="523"/>
      <c r="N18" s="522"/>
      <c r="O18" s="522"/>
      <c r="P18" s="519"/>
      <c r="Q18" s="521"/>
      <c r="R18" s="521"/>
      <c r="S18" s="521"/>
      <c r="T18" s="521"/>
    </row>
    <row r="19" spans="1:20" s="1" customFormat="1" ht="15" x14ac:dyDescent="0.25">
      <c r="A19" s="10">
        <v>42748</v>
      </c>
      <c r="B19" s="58">
        <v>599</v>
      </c>
      <c r="C19" s="135">
        <v>11</v>
      </c>
      <c r="D19" s="113">
        <v>1610</v>
      </c>
      <c r="F19" s="522"/>
      <c r="G19" s="522"/>
      <c r="H19" s="523"/>
      <c r="I19" s="522"/>
      <c r="J19" s="524"/>
      <c r="K19" s="525"/>
      <c r="L19" s="522"/>
      <c r="M19" s="523"/>
      <c r="N19" s="522"/>
      <c r="O19" s="522"/>
      <c r="P19" s="519"/>
      <c r="Q19" s="521"/>
      <c r="R19" s="521"/>
      <c r="S19" s="521"/>
      <c r="T19" s="521"/>
    </row>
    <row r="20" spans="1:20" s="1" customFormat="1" ht="15" x14ac:dyDescent="0.25">
      <c r="A20" s="10">
        <v>42749</v>
      </c>
      <c r="B20" s="58">
        <v>589</v>
      </c>
      <c r="C20" s="135">
        <v>10.3</v>
      </c>
      <c r="D20" s="113">
        <v>1600</v>
      </c>
      <c r="F20" s="522"/>
      <c r="G20" s="522"/>
      <c r="H20" s="523"/>
      <c r="I20" s="522"/>
      <c r="J20" s="524"/>
      <c r="K20" s="525"/>
      <c r="L20" s="522"/>
      <c r="M20" s="523"/>
      <c r="N20" s="522"/>
      <c r="O20" s="522"/>
      <c r="P20" s="519"/>
      <c r="Q20" s="521"/>
      <c r="R20" s="521"/>
      <c r="S20" s="521"/>
      <c r="T20" s="521"/>
    </row>
    <row r="21" spans="1:20" s="1" customFormat="1" ht="15" x14ac:dyDescent="0.25">
      <c r="A21" s="10">
        <v>42750</v>
      </c>
      <c r="B21" s="58">
        <v>538</v>
      </c>
      <c r="C21" s="135">
        <v>9.6</v>
      </c>
      <c r="D21" s="113">
        <v>1600</v>
      </c>
      <c r="F21" s="522"/>
      <c r="G21" s="522"/>
      <c r="H21" s="523"/>
      <c r="I21" s="522"/>
      <c r="J21" s="524"/>
      <c r="K21" s="525"/>
      <c r="L21" s="522"/>
      <c r="M21" s="523"/>
      <c r="N21" s="522"/>
      <c r="O21" s="522"/>
      <c r="P21" s="519"/>
      <c r="Q21" s="521"/>
      <c r="R21" s="521"/>
      <c r="S21" s="521"/>
      <c r="T21" s="521"/>
    </row>
    <row r="22" spans="1:20" s="1" customFormat="1" ht="15" x14ac:dyDescent="0.25">
      <c r="A22" s="10">
        <v>42751</v>
      </c>
      <c r="B22" s="58">
        <v>494</v>
      </c>
      <c r="C22" s="135">
        <v>9.3000000000000007</v>
      </c>
      <c r="D22" s="113">
        <v>1600</v>
      </c>
      <c r="F22" s="522"/>
      <c r="G22" s="522"/>
      <c r="H22" s="523"/>
      <c r="I22" s="522"/>
      <c r="J22" s="524"/>
      <c r="K22" s="525"/>
      <c r="L22" s="522"/>
      <c r="M22" s="523"/>
      <c r="N22" s="522"/>
      <c r="O22" s="522"/>
      <c r="P22" s="519"/>
      <c r="Q22" s="521"/>
      <c r="R22" s="521"/>
      <c r="S22" s="521"/>
      <c r="T22" s="521"/>
    </row>
    <row r="23" spans="1:20" s="1" customFormat="1" ht="15" x14ac:dyDescent="0.25">
      <c r="A23" s="10">
        <v>42752</v>
      </c>
      <c r="B23" s="58">
        <v>455</v>
      </c>
      <c r="C23" s="135">
        <v>8.9</v>
      </c>
      <c r="D23" s="113">
        <v>1610</v>
      </c>
      <c r="F23" s="522"/>
      <c r="G23" s="522"/>
      <c r="H23" s="523"/>
      <c r="I23" s="522"/>
      <c r="J23" s="524"/>
      <c r="K23" s="525"/>
      <c r="L23" s="522"/>
      <c r="M23" s="523"/>
      <c r="N23" s="522"/>
      <c r="O23" s="522"/>
      <c r="P23" s="519"/>
      <c r="Q23" s="521"/>
      <c r="R23" s="521"/>
      <c r="S23" s="521"/>
      <c r="T23" s="521"/>
    </row>
    <row r="24" spans="1:20" s="1" customFormat="1" ht="15" x14ac:dyDescent="0.25">
      <c r="A24" s="10">
        <v>42753</v>
      </c>
      <c r="B24" s="58">
        <v>433</v>
      </c>
      <c r="C24" s="135">
        <v>8.8000000000000007</v>
      </c>
      <c r="D24" s="113">
        <v>1680</v>
      </c>
      <c r="F24" s="522"/>
      <c r="G24" s="522"/>
      <c r="H24" s="523"/>
      <c r="I24" s="522"/>
      <c r="J24" s="524"/>
      <c r="K24" s="525"/>
      <c r="L24" s="522"/>
      <c r="M24" s="523"/>
      <c r="N24" s="522"/>
      <c r="O24" s="522"/>
      <c r="P24" s="519"/>
      <c r="Q24" s="521"/>
      <c r="R24" s="521"/>
      <c r="S24" s="521"/>
      <c r="T24" s="521"/>
    </row>
    <row r="25" spans="1:20" s="1" customFormat="1" ht="15" x14ac:dyDescent="0.25">
      <c r="A25" s="10">
        <v>42754</v>
      </c>
      <c r="B25" s="58">
        <v>433</v>
      </c>
      <c r="C25" s="135">
        <v>9.1999999999999993</v>
      </c>
      <c r="D25" s="113">
        <v>1750</v>
      </c>
      <c r="F25" s="522"/>
      <c r="G25" s="522"/>
      <c r="H25" s="523"/>
      <c r="I25" s="522"/>
      <c r="J25" s="524"/>
      <c r="K25" s="525"/>
      <c r="L25" s="522"/>
      <c r="M25" s="523"/>
      <c r="N25" s="522"/>
      <c r="O25" s="522"/>
      <c r="P25" s="519"/>
      <c r="Q25" s="521"/>
      <c r="R25" s="521"/>
      <c r="S25" s="521"/>
      <c r="T25" s="521"/>
    </row>
    <row r="26" spans="1:20" s="1" customFormat="1" ht="15" x14ac:dyDescent="0.25">
      <c r="A26" s="10">
        <v>42755</v>
      </c>
      <c r="B26" s="58">
        <v>462</v>
      </c>
      <c r="C26" s="135">
        <v>10.199999999999999</v>
      </c>
      <c r="D26" s="113">
        <v>2220</v>
      </c>
      <c r="F26" s="522"/>
      <c r="G26" s="522"/>
      <c r="H26" s="523"/>
      <c r="I26" s="522"/>
      <c r="J26" s="524"/>
      <c r="K26" s="525"/>
      <c r="L26" s="522"/>
      <c r="M26" s="523"/>
      <c r="N26" s="522"/>
      <c r="O26" s="522"/>
      <c r="P26" s="519"/>
      <c r="Q26" s="521"/>
      <c r="R26" s="521"/>
      <c r="S26" s="521"/>
      <c r="T26" s="521"/>
    </row>
    <row r="27" spans="1:20" s="1" customFormat="1" ht="15" x14ac:dyDescent="0.25">
      <c r="A27" s="10">
        <v>42756</v>
      </c>
      <c r="B27" s="58">
        <v>492</v>
      </c>
      <c r="C27" s="135">
        <v>10.3</v>
      </c>
      <c r="D27" s="113">
        <v>1990</v>
      </c>
      <c r="F27" s="522"/>
      <c r="G27" s="522"/>
      <c r="H27" s="523"/>
      <c r="I27" s="522"/>
      <c r="J27" s="524"/>
      <c r="K27" s="525"/>
      <c r="L27" s="522"/>
      <c r="M27" s="523"/>
      <c r="N27" s="522"/>
      <c r="O27" s="522"/>
      <c r="P27" s="519"/>
      <c r="Q27" s="521"/>
      <c r="R27" s="521"/>
      <c r="S27" s="521"/>
      <c r="T27" s="521"/>
    </row>
    <row r="28" spans="1:20" s="1" customFormat="1" ht="15" x14ac:dyDescent="0.25">
      <c r="A28" s="10">
        <v>42757</v>
      </c>
      <c r="B28" s="58">
        <v>590</v>
      </c>
      <c r="C28" s="135">
        <v>10.4</v>
      </c>
      <c r="D28" s="113">
        <v>1500</v>
      </c>
      <c r="F28" s="522"/>
      <c r="G28" s="522"/>
      <c r="H28" s="523"/>
      <c r="I28" s="522"/>
      <c r="J28" s="524"/>
      <c r="K28" s="525"/>
      <c r="L28" s="522"/>
      <c r="M28" s="523"/>
      <c r="N28" s="522"/>
      <c r="O28" s="522"/>
      <c r="P28" s="519"/>
      <c r="Q28" s="521"/>
      <c r="R28" s="521"/>
      <c r="S28" s="521"/>
      <c r="T28" s="521"/>
    </row>
    <row r="29" spans="1:20" s="1" customFormat="1" ht="15" x14ac:dyDescent="0.25">
      <c r="A29" s="10">
        <v>42758</v>
      </c>
      <c r="B29" s="58">
        <v>607</v>
      </c>
      <c r="C29" s="135">
        <v>10.5</v>
      </c>
      <c r="D29" s="113">
        <v>1120</v>
      </c>
      <c r="F29" s="522"/>
      <c r="G29" s="522"/>
      <c r="H29" s="523"/>
      <c r="I29" s="522"/>
      <c r="J29" s="524"/>
      <c r="K29" s="525"/>
      <c r="L29" s="522"/>
      <c r="M29" s="523"/>
      <c r="N29" s="522"/>
      <c r="O29" s="522"/>
      <c r="P29" s="519"/>
      <c r="Q29" s="521"/>
      <c r="R29" s="521"/>
      <c r="S29" s="521"/>
      <c r="T29" s="521"/>
    </row>
    <row r="30" spans="1:20" s="1" customFormat="1" ht="15" x14ac:dyDescent="0.25">
      <c r="A30" s="10">
        <v>42759</v>
      </c>
      <c r="B30" s="58">
        <v>596</v>
      </c>
      <c r="C30" s="135">
        <v>10</v>
      </c>
      <c r="D30" s="113">
        <v>1170</v>
      </c>
      <c r="F30" s="522"/>
      <c r="G30" s="522"/>
      <c r="H30" s="523"/>
      <c r="I30" s="522"/>
      <c r="J30" s="524"/>
      <c r="K30" s="525"/>
      <c r="L30" s="522"/>
      <c r="M30" s="523"/>
      <c r="N30" s="522"/>
      <c r="O30" s="522"/>
      <c r="P30" s="519"/>
      <c r="Q30" s="521"/>
      <c r="R30" s="521"/>
      <c r="S30" s="521"/>
      <c r="T30" s="521"/>
    </row>
    <row r="31" spans="1:20" s="1" customFormat="1" ht="15" x14ac:dyDescent="0.25">
      <c r="A31" s="10">
        <v>42760</v>
      </c>
      <c r="B31" s="58">
        <v>585</v>
      </c>
      <c r="C31" s="135">
        <v>9.8000000000000007</v>
      </c>
      <c r="D31" s="113">
        <v>1250</v>
      </c>
      <c r="F31" s="522"/>
      <c r="G31" s="522"/>
      <c r="H31" s="523"/>
      <c r="I31" s="522"/>
      <c r="J31" s="524"/>
      <c r="K31" s="525"/>
      <c r="L31" s="522"/>
      <c r="M31" s="523"/>
      <c r="N31" s="522"/>
      <c r="O31" s="522"/>
      <c r="P31" s="519"/>
      <c r="Q31" s="521"/>
      <c r="R31" s="521"/>
      <c r="S31" s="521"/>
      <c r="T31" s="521"/>
    </row>
    <row r="32" spans="1:20" s="1" customFormat="1" ht="15" x14ac:dyDescent="0.25">
      <c r="A32" s="10">
        <v>42761</v>
      </c>
      <c r="B32" s="58">
        <v>587</v>
      </c>
      <c r="C32" s="135">
        <v>10.1</v>
      </c>
      <c r="D32" s="113">
        <v>1170</v>
      </c>
      <c r="F32" s="522"/>
      <c r="G32" s="522"/>
      <c r="H32" s="523"/>
      <c r="I32" s="522"/>
      <c r="J32" s="524"/>
      <c r="K32" s="525"/>
      <c r="L32" s="522"/>
      <c r="M32" s="523"/>
      <c r="N32" s="522"/>
      <c r="O32" s="522"/>
      <c r="P32" s="519"/>
      <c r="Q32" s="521"/>
      <c r="R32" s="521"/>
      <c r="S32" s="521"/>
      <c r="T32" s="521"/>
    </row>
    <row r="33" spans="1:20" s="1" customFormat="1" ht="15" x14ac:dyDescent="0.25">
      <c r="A33" s="10">
        <v>42762</v>
      </c>
      <c r="B33" s="58">
        <v>580</v>
      </c>
      <c r="C33" s="135">
        <v>10.1</v>
      </c>
      <c r="D33" s="113">
        <v>1190</v>
      </c>
      <c r="F33" s="522"/>
      <c r="G33" s="522"/>
      <c r="H33" s="523"/>
      <c r="I33" s="522"/>
      <c r="J33" s="524"/>
      <c r="K33" s="525"/>
      <c r="L33" s="522"/>
      <c r="M33" s="523"/>
      <c r="N33" s="522"/>
      <c r="O33" s="522"/>
      <c r="P33" s="519"/>
      <c r="Q33" s="521"/>
      <c r="R33" s="521"/>
      <c r="S33" s="521"/>
      <c r="T33" s="521"/>
    </row>
    <row r="34" spans="1:20" s="1" customFormat="1" ht="15" x14ac:dyDescent="0.25">
      <c r="A34" s="10">
        <v>42763</v>
      </c>
      <c r="B34" s="58">
        <v>560</v>
      </c>
      <c r="C34" s="135">
        <v>10.199999999999999</v>
      </c>
      <c r="D34" s="113">
        <v>1250</v>
      </c>
      <c r="F34" s="522"/>
      <c r="G34" s="522"/>
      <c r="H34" s="523"/>
      <c r="I34" s="522"/>
      <c r="J34" s="524"/>
      <c r="K34" s="525"/>
      <c r="L34" s="522"/>
      <c r="M34" s="523"/>
      <c r="N34" s="522"/>
      <c r="O34" s="522"/>
      <c r="P34" s="519"/>
      <c r="Q34" s="521"/>
      <c r="R34" s="521"/>
      <c r="S34" s="521"/>
      <c r="T34" s="521"/>
    </row>
    <row r="35" spans="1:20" s="1" customFormat="1" ht="15" x14ac:dyDescent="0.25">
      <c r="A35" s="10">
        <v>42764</v>
      </c>
      <c r="B35" s="58">
        <v>541</v>
      </c>
      <c r="C35" s="135">
        <v>10.4</v>
      </c>
      <c r="D35" s="113">
        <v>1220</v>
      </c>
      <c r="F35" s="522"/>
      <c r="G35" s="522"/>
      <c r="H35" s="523"/>
      <c r="I35" s="522"/>
      <c r="J35" s="524"/>
      <c r="K35" s="525"/>
      <c r="L35" s="522"/>
      <c r="M35" s="523"/>
      <c r="N35" s="522"/>
      <c r="O35" s="522"/>
      <c r="P35" s="519"/>
      <c r="Q35" s="521"/>
      <c r="R35" s="521"/>
      <c r="S35" s="521"/>
      <c r="T35" s="521"/>
    </row>
    <row r="36" spans="1:20" s="1" customFormat="1" ht="15" x14ac:dyDescent="0.25">
      <c r="A36" s="10">
        <v>42765</v>
      </c>
      <c r="B36" s="58">
        <v>532</v>
      </c>
      <c r="C36" s="135">
        <v>10.6</v>
      </c>
      <c r="D36" s="113">
        <v>1240</v>
      </c>
      <c r="F36" s="522"/>
      <c r="G36" s="522"/>
      <c r="H36" s="523"/>
      <c r="I36" s="522"/>
      <c r="J36" s="524"/>
      <c r="K36" s="525"/>
      <c r="L36" s="522"/>
      <c r="M36" s="523"/>
      <c r="N36" s="522"/>
      <c r="O36" s="522"/>
      <c r="P36" s="519"/>
      <c r="Q36" s="521"/>
      <c r="R36" s="521"/>
      <c r="S36" s="521"/>
      <c r="T36" s="521"/>
    </row>
    <row r="37" spans="1:20" s="1" customFormat="1" ht="15" x14ac:dyDescent="0.25">
      <c r="A37" s="10">
        <v>42766</v>
      </c>
      <c r="B37" s="58">
        <v>528</v>
      </c>
      <c r="C37" s="135">
        <v>10.7</v>
      </c>
      <c r="D37" s="113">
        <v>1220</v>
      </c>
      <c r="F37" s="522"/>
      <c r="G37" s="522"/>
      <c r="H37" s="523"/>
      <c r="I37" s="522"/>
      <c r="J37" s="524"/>
      <c r="K37" s="525"/>
      <c r="L37" s="522"/>
      <c r="M37" s="523"/>
      <c r="N37" s="522"/>
      <c r="O37" s="522"/>
      <c r="P37" s="519"/>
      <c r="Q37" s="521"/>
      <c r="R37" s="521"/>
      <c r="S37" s="521"/>
      <c r="T37" s="521"/>
    </row>
    <row r="38" spans="1:20" s="1" customFormat="1" ht="15" x14ac:dyDescent="0.25">
      <c r="A38" s="10">
        <v>42767</v>
      </c>
      <c r="B38" s="58">
        <v>445</v>
      </c>
      <c r="C38" s="135">
        <v>11.1</v>
      </c>
      <c r="D38" s="113">
        <v>1830</v>
      </c>
      <c r="F38" s="522"/>
      <c r="G38" s="522"/>
      <c r="H38" s="523"/>
      <c r="I38" s="522"/>
      <c r="J38" s="524"/>
      <c r="K38" s="525"/>
      <c r="L38" s="522"/>
      <c r="M38" s="523"/>
      <c r="N38" s="522"/>
      <c r="O38" s="522"/>
      <c r="P38" s="519"/>
      <c r="Q38" s="521"/>
      <c r="R38" s="521"/>
      <c r="S38" s="521"/>
      <c r="T38" s="521"/>
    </row>
    <row r="39" spans="1:20" s="1" customFormat="1" ht="15" x14ac:dyDescent="0.25">
      <c r="A39" s="10">
        <v>42768</v>
      </c>
      <c r="B39" s="58">
        <v>378</v>
      </c>
      <c r="C39" s="135">
        <v>12.1</v>
      </c>
      <c r="D39" s="113">
        <v>2490</v>
      </c>
      <c r="F39" s="522"/>
      <c r="G39" s="522"/>
      <c r="H39" s="523"/>
      <c r="I39" s="522"/>
      <c r="J39" s="524"/>
      <c r="K39" s="525"/>
      <c r="L39" s="522"/>
      <c r="M39" s="523"/>
      <c r="N39" s="522"/>
      <c r="O39" s="522"/>
      <c r="P39" s="519"/>
      <c r="Q39" s="521"/>
      <c r="R39" s="521"/>
      <c r="S39" s="521"/>
      <c r="T39" s="521"/>
    </row>
    <row r="40" spans="1:20" s="1" customFormat="1" ht="15" x14ac:dyDescent="0.25">
      <c r="A40" s="10">
        <v>42769</v>
      </c>
      <c r="B40" s="244">
        <v>343</v>
      </c>
      <c r="C40" s="135">
        <v>13.7</v>
      </c>
      <c r="D40" s="113">
        <v>2730</v>
      </c>
      <c r="F40" s="522"/>
      <c r="G40" s="522"/>
      <c r="H40" s="523"/>
      <c r="I40" s="522"/>
      <c r="J40" s="524"/>
      <c r="K40" s="525"/>
      <c r="L40" s="522"/>
      <c r="M40" s="523"/>
      <c r="N40" s="522"/>
      <c r="O40" s="522"/>
      <c r="P40" s="519"/>
      <c r="Q40" s="521"/>
      <c r="R40" s="521"/>
      <c r="S40" s="521"/>
      <c r="T40" s="521"/>
    </row>
    <row r="41" spans="1:20" s="1" customFormat="1" ht="15" x14ac:dyDescent="0.25">
      <c r="A41" s="10">
        <v>42770</v>
      </c>
      <c r="B41" s="58">
        <v>308</v>
      </c>
      <c r="C41" s="135">
        <v>14.7</v>
      </c>
      <c r="D41" s="113">
        <v>2900</v>
      </c>
      <c r="F41" s="522"/>
      <c r="G41" s="522"/>
      <c r="H41" s="523"/>
      <c r="I41" s="522"/>
      <c r="J41" s="524"/>
      <c r="K41" s="525"/>
      <c r="L41" s="522"/>
      <c r="M41" s="523"/>
      <c r="N41" s="522"/>
      <c r="O41" s="522"/>
      <c r="P41" s="519"/>
      <c r="Q41" s="521"/>
      <c r="R41" s="521"/>
      <c r="S41" s="521"/>
      <c r="T41" s="521"/>
    </row>
    <row r="42" spans="1:20" s="1" customFormat="1" ht="15" x14ac:dyDescent="0.25">
      <c r="A42" s="10">
        <v>42771</v>
      </c>
      <c r="B42" s="58">
        <v>283</v>
      </c>
      <c r="C42" s="135">
        <v>14.5</v>
      </c>
      <c r="D42" s="113">
        <v>2950</v>
      </c>
      <c r="F42" s="522"/>
      <c r="G42" s="522"/>
      <c r="H42" s="523"/>
      <c r="I42" s="522"/>
      <c r="J42" s="524"/>
      <c r="K42" s="525"/>
      <c r="L42" s="522"/>
      <c r="M42" s="523"/>
      <c r="N42" s="522"/>
      <c r="O42" s="522"/>
      <c r="P42" s="519"/>
      <c r="Q42" s="521"/>
      <c r="R42" s="521"/>
      <c r="S42" s="521"/>
      <c r="T42" s="521"/>
    </row>
    <row r="43" spans="1:20" s="1" customFormat="1" ht="15" x14ac:dyDescent="0.25">
      <c r="A43" s="10">
        <v>42772</v>
      </c>
      <c r="B43" s="58">
        <v>281</v>
      </c>
      <c r="C43" s="135">
        <v>13.9</v>
      </c>
      <c r="D43" s="113">
        <v>2860</v>
      </c>
      <c r="F43" s="522"/>
      <c r="G43" s="522"/>
      <c r="H43" s="523"/>
      <c r="I43" s="522"/>
      <c r="J43" s="524"/>
      <c r="K43" s="525"/>
      <c r="L43" s="522"/>
      <c r="M43" s="523"/>
      <c r="N43" s="522"/>
      <c r="O43" s="522"/>
      <c r="P43" s="519"/>
      <c r="Q43" s="521"/>
      <c r="R43" s="521"/>
      <c r="S43" s="521"/>
      <c r="T43" s="521"/>
    </row>
    <row r="44" spans="1:20" s="1" customFormat="1" ht="15" x14ac:dyDescent="0.25">
      <c r="A44" s="10">
        <v>42773</v>
      </c>
      <c r="B44" s="58">
        <v>312</v>
      </c>
      <c r="C44" s="135">
        <v>13.9</v>
      </c>
      <c r="D44" s="113">
        <v>2600</v>
      </c>
      <c r="F44" s="522"/>
      <c r="G44" s="522"/>
      <c r="H44" s="523"/>
      <c r="I44" s="522"/>
      <c r="J44" s="524"/>
      <c r="K44" s="525"/>
      <c r="L44" s="522"/>
      <c r="M44" s="523"/>
      <c r="N44" s="522"/>
      <c r="O44" s="522"/>
      <c r="P44" s="519"/>
      <c r="Q44" s="521"/>
      <c r="R44" s="521"/>
      <c r="S44" s="521"/>
      <c r="T44" s="521"/>
    </row>
    <row r="45" spans="1:20" s="1" customFormat="1" ht="15" x14ac:dyDescent="0.25">
      <c r="A45" s="10">
        <v>42774</v>
      </c>
      <c r="B45" s="58">
        <v>383</v>
      </c>
      <c r="C45" s="135">
        <v>14.5</v>
      </c>
      <c r="D45" s="113">
        <v>1870</v>
      </c>
      <c r="F45" s="522"/>
      <c r="G45" s="522"/>
      <c r="H45" s="523"/>
      <c r="I45" s="522"/>
      <c r="J45" s="524"/>
      <c r="K45" s="525"/>
      <c r="L45" s="522"/>
      <c r="M45" s="523"/>
      <c r="N45" s="522"/>
      <c r="O45" s="522"/>
      <c r="P45" s="519"/>
      <c r="Q45" s="521"/>
      <c r="R45" s="521"/>
      <c r="S45" s="521"/>
      <c r="T45" s="521"/>
    </row>
    <row r="46" spans="1:20" s="1" customFormat="1" ht="15" x14ac:dyDescent="0.25">
      <c r="A46" s="10">
        <v>42775</v>
      </c>
      <c r="B46" s="58">
        <v>425</v>
      </c>
      <c r="C46" s="135">
        <v>14.2</v>
      </c>
      <c r="D46" s="113">
        <v>1800</v>
      </c>
      <c r="F46" s="522"/>
      <c r="G46" s="522"/>
      <c r="H46" s="523"/>
      <c r="I46" s="522"/>
      <c r="J46" s="524"/>
      <c r="K46" s="525"/>
      <c r="L46" s="522"/>
      <c r="M46" s="523"/>
      <c r="N46" s="522"/>
      <c r="O46" s="522"/>
      <c r="P46" s="519"/>
      <c r="Q46" s="521"/>
      <c r="R46" s="521"/>
      <c r="S46" s="521"/>
      <c r="T46" s="521"/>
    </row>
    <row r="47" spans="1:20" s="1" customFormat="1" ht="15" x14ac:dyDescent="0.25">
      <c r="A47" s="10">
        <v>42776</v>
      </c>
      <c r="B47" s="58">
        <v>518</v>
      </c>
      <c r="C47" s="135">
        <v>14.4</v>
      </c>
      <c r="D47" s="113">
        <v>1770</v>
      </c>
      <c r="F47" s="522"/>
      <c r="G47" s="522"/>
      <c r="H47" s="523"/>
      <c r="I47" s="522"/>
      <c r="J47" s="524"/>
      <c r="K47" s="525"/>
      <c r="L47" s="522"/>
      <c r="M47" s="523"/>
      <c r="N47" s="522"/>
      <c r="O47" s="522"/>
      <c r="P47" s="519"/>
      <c r="Q47" s="521"/>
      <c r="R47" s="521"/>
      <c r="S47" s="521"/>
      <c r="T47" s="521"/>
    </row>
    <row r="48" spans="1:20" s="1" customFormat="1" ht="15" x14ac:dyDescent="0.25">
      <c r="A48" s="10">
        <v>42777</v>
      </c>
      <c r="B48" s="58">
        <v>573</v>
      </c>
      <c r="C48" s="135">
        <v>13.7</v>
      </c>
      <c r="D48" s="113">
        <v>2220</v>
      </c>
      <c r="F48" s="522"/>
      <c r="G48" s="522"/>
      <c r="H48" s="523"/>
      <c r="I48" s="522"/>
      <c r="J48" s="524"/>
      <c r="K48" s="525"/>
      <c r="L48" s="522"/>
      <c r="M48" s="523"/>
      <c r="N48" s="522"/>
      <c r="O48" s="522"/>
      <c r="P48" s="519"/>
      <c r="Q48" s="521"/>
      <c r="R48" s="521"/>
      <c r="S48" s="521"/>
      <c r="T48" s="521"/>
    </row>
    <row r="49" spans="1:20" s="1" customFormat="1" ht="15" x14ac:dyDescent="0.25">
      <c r="A49" s="10">
        <v>42778</v>
      </c>
      <c r="B49" s="58">
        <v>619</v>
      </c>
      <c r="C49" s="135">
        <v>13</v>
      </c>
      <c r="D49" s="113">
        <v>2000</v>
      </c>
      <c r="F49" s="522"/>
      <c r="G49" s="522"/>
      <c r="H49" s="523"/>
      <c r="I49" s="522"/>
      <c r="J49" s="524"/>
      <c r="K49" s="525"/>
      <c r="L49" s="522"/>
      <c r="M49" s="523"/>
      <c r="N49" s="522"/>
      <c r="O49" s="522"/>
      <c r="P49" s="519"/>
      <c r="Q49" s="521"/>
      <c r="R49" s="521"/>
      <c r="S49" s="521"/>
      <c r="T49" s="521"/>
    </row>
    <row r="50" spans="1:20" s="1" customFormat="1" ht="15" x14ac:dyDescent="0.25">
      <c r="A50" s="10">
        <v>42779</v>
      </c>
      <c r="B50" s="58">
        <v>622</v>
      </c>
      <c r="C50" s="135">
        <v>12.6</v>
      </c>
      <c r="D50" s="113">
        <v>1600</v>
      </c>
      <c r="F50" s="522"/>
      <c r="G50" s="522"/>
      <c r="H50" s="523"/>
      <c r="I50" s="522"/>
      <c r="J50" s="524"/>
      <c r="K50" s="525"/>
      <c r="L50" s="522"/>
      <c r="M50" s="523"/>
      <c r="N50" s="522"/>
      <c r="O50" s="522"/>
      <c r="P50" s="519"/>
      <c r="Q50" s="521"/>
      <c r="R50" s="521"/>
      <c r="S50" s="521"/>
      <c r="T50" s="521"/>
    </row>
    <row r="51" spans="1:20" s="1" customFormat="1" ht="15" x14ac:dyDescent="0.25">
      <c r="A51" s="10">
        <v>42780</v>
      </c>
      <c r="B51" s="58">
        <v>592</v>
      </c>
      <c r="C51" s="135">
        <v>13.1</v>
      </c>
      <c r="D51" s="113">
        <v>1360</v>
      </c>
      <c r="F51" s="522"/>
      <c r="G51" s="522"/>
      <c r="H51" s="523"/>
      <c r="I51" s="522"/>
      <c r="J51" s="524"/>
      <c r="K51" s="525"/>
      <c r="L51" s="522"/>
      <c r="M51" s="523"/>
      <c r="N51" s="522"/>
      <c r="O51" s="522"/>
      <c r="P51" s="519"/>
      <c r="Q51" s="521"/>
      <c r="R51" s="521"/>
      <c r="S51" s="521"/>
      <c r="T51" s="521"/>
    </row>
    <row r="52" spans="1:20" s="1" customFormat="1" ht="15" x14ac:dyDescent="0.25">
      <c r="A52" s="10">
        <v>42781</v>
      </c>
      <c r="B52" s="58">
        <v>581</v>
      </c>
      <c r="C52" s="135">
        <v>13.3</v>
      </c>
      <c r="D52" s="113">
        <v>1140</v>
      </c>
      <c r="F52" s="522"/>
      <c r="G52" s="522"/>
      <c r="H52" s="523"/>
      <c r="I52" s="522"/>
      <c r="J52" s="524"/>
      <c r="K52" s="525"/>
      <c r="L52" s="522"/>
      <c r="M52" s="523"/>
      <c r="N52" s="522"/>
      <c r="O52" s="522"/>
      <c r="P52" s="519"/>
      <c r="Q52" s="521"/>
      <c r="R52" s="521"/>
      <c r="S52" s="521"/>
      <c r="T52" s="521"/>
    </row>
    <row r="53" spans="1:20" s="1" customFormat="1" ht="15" x14ac:dyDescent="0.25">
      <c r="A53" s="254">
        <v>42782</v>
      </c>
      <c r="B53" s="58">
        <v>574</v>
      </c>
      <c r="C53" s="135">
        <v>13.8</v>
      </c>
      <c r="D53" s="113">
        <v>1360</v>
      </c>
      <c r="F53" s="522"/>
      <c r="G53" s="522"/>
      <c r="H53" s="523"/>
      <c r="I53" s="522"/>
      <c r="J53" s="524"/>
      <c r="K53" s="525"/>
      <c r="L53" s="522"/>
      <c r="M53" s="523"/>
      <c r="N53" s="522"/>
      <c r="O53" s="522"/>
      <c r="P53" s="519"/>
      <c r="Q53" s="521"/>
      <c r="R53" s="521"/>
      <c r="S53" s="521"/>
      <c r="T53" s="521"/>
    </row>
    <row r="54" spans="1:20" s="1" customFormat="1" ht="15" x14ac:dyDescent="0.25">
      <c r="A54" s="10">
        <v>42783</v>
      </c>
      <c r="B54" s="58">
        <v>539</v>
      </c>
      <c r="C54" s="135">
        <v>13.2</v>
      </c>
      <c r="D54" s="113">
        <v>1630</v>
      </c>
      <c r="F54" s="522"/>
      <c r="G54" s="522"/>
      <c r="H54" s="523"/>
      <c r="I54" s="522"/>
      <c r="J54" s="524"/>
      <c r="K54" s="525"/>
      <c r="L54" s="522"/>
      <c r="M54" s="523"/>
      <c r="N54" s="522"/>
      <c r="O54" s="522"/>
      <c r="P54" s="519"/>
      <c r="Q54" s="521"/>
      <c r="R54" s="521"/>
      <c r="S54" s="521"/>
      <c r="T54" s="521"/>
    </row>
    <row r="55" spans="1:20" s="1" customFormat="1" ht="15" x14ac:dyDescent="0.25">
      <c r="A55" s="10">
        <v>42784</v>
      </c>
      <c r="B55" s="58">
        <v>535</v>
      </c>
      <c r="C55" s="135">
        <v>13.1</v>
      </c>
      <c r="D55" s="113">
        <v>1890</v>
      </c>
      <c r="F55" s="522"/>
      <c r="G55" s="522"/>
      <c r="H55" s="523"/>
      <c r="I55" s="522"/>
      <c r="J55" s="524"/>
      <c r="K55" s="525"/>
      <c r="L55" s="522"/>
      <c r="M55" s="523"/>
      <c r="N55" s="522"/>
      <c r="O55" s="522"/>
      <c r="P55" s="519"/>
      <c r="Q55" s="521"/>
      <c r="R55" s="521"/>
      <c r="S55" s="521"/>
      <c r="T55" s="521"/>
    </row>
    <row r="56" spans="1:20" s="1" customFormat="1" ht="15" x14ac:dyDescent="0.25">
      <c r="A56" s="10">
        <v>42785</v>
      </c>
      <c r="B56" s="58">
        <v>528</v>
      </c>
      <c r="C56" s="135">
        <v>12.8</v>
      </c>
      <c r="D56" s="113">
        <v>2180</v>
      </c>
      <c r="F56" s="522"/>
      <c r="G56" s="522"/>
      <c r="H56" s="523"/>
      <c r="I56" s="522"/>
      <c r="J56" s="524"/>
      <c r="K56" s="525"/>
      <c r="L56" s="522"/>
      <c r="M56" s="523"/>
      <c r="N56" s="522"/>
      <c r="O56" s="522"/>
      <c r="P56" s="519"/>
      <c r="Q56" s="521"/>
      <c r="R56" s="521"/>
      <c r="S56" s="521"/>
      <c r="T56" s="521"/>
    </row>
    <row r="57" spans="1:20" s="1" customFormat="1" ht="15" x14ac:dyDescent="0.25">
      <c r="A57" s="10">
        <v>42786</v>
      </c>
      <c r="B57" s="58">
        <v>511</v>
      </c>
      <c r="C57" s="135">
        <v>12.6</v>
      </c>
      <c r="D57" s="113">
        <v>2250</v>
      </c>
      <c r="F57" s="522"/>
      <c r="G57" s="522"/>
      <c r="H57" s="523"/>
      <c r="I57" s="522"/>
      <c r="J57" s="524"/>
      <c r="K57" s="525"/>
      <c r="L57" s="522"/>
      <c r="M57" s="523"/>
      <c r="N57" s="522"/>
      <c r="O57" s="522"/>
      <c r="P57" s="519"/>
      <c r="Q57" s="521"/>
      <c r="R57" s="521"/>
      <c r="S57" s="521"/>
      <c r="T57" s="521"/>
    </row>
    <row r="58" spans="1:20" s="1" customFormat="1" ht="15" x14ac:dyDescent="0.25">
      <c r="A58" s="10">
        <v>42787</v>
      </c>
      <c r="B58" s="58">
        <v>507</v>
      </c>
      <c r="C58" s="135">
        <v>14</v>
      </c>
      <c r="D58" s="113">
        <v>2390</v>
      </c>
      <c r="F58" s="522"/>
      <c r="G58" s="522"/>
      <c r="H58" s="523"/>
      <c r="I58" s="522"/>
      <c r="J58" s="524"/>
      <c r="K58" s="525"/>
      <c r="L58" s="522"/>
      <c r="M58" s="523"/>
      <c r="N58" s="522"/>
      <c r="O58" s="522"/>
      <c r="P58" s="519"/>
      <c r="Q58" s="521"/>
      <c r="R58" s="521"/>
      <c r="S58" s="521"/>
      <c r="T58" s="521"/>
    </row>
    <row r="59" spans="1:20" s="1" customFormat="1" ht="15" x14ac:dyDescent="0.25">
      <c r="A59" s="10">
        <v>42788</v>
      </c>
      <c r="B59" s="58">
        <v>543</v>
      </c>
      <c r="C59" s="135">
        <v>13.5</v>
      </c>
      <c r="D59" s="113">
        <v>1860</v>
      </c>
      <c r="F59" s="522"/>
      <c r="G59" s="522"/>
      <c r="H59" s="523"/>
      <c r="I59" s="522"/>
      <c r="J59" s="524"/>
      <c r="K59" s="525"/>
      <c r="L59" s="522"/>
      <c r="M59" s="523"/>
      <c r="N59" s="522"/>
      <c r="O59" s="522"/>
      <c r="P59" s="519"/>
      <c r="Q59" s="521"/>
      <c r="R59" s="521"/>
      <c r="S59" s="521"/>
      <c r="T59" s="521"/>
    </row>
    <row r="60" spans="1:20" s="1" customFormat="1" ht="15" x14ac:dyDescent="0.25">
      <c r="A60" s="10">
        <v>42789</v>
      </c>
      <c r="B60" s="58">
        <v>557</v>
      </c>
      <c r="C60" s="135">
        <v>12.4</v>
      </c>
      <c r="D60" s="113">
        <v>1360</v>
      </c>
      <c r="F60" s="522"/>
      <c r="G60" s="522"/>
      <c r="H60" s="523"/>
      <c r="I60" s="522"/>
      <c r="J60" s="524"/>
      <c r="K60" s="525"/>
      <c r="L60" s="522"/>
      <c r="M60" s="523"/>
      <c r="N60" s="522"/>
      <c r="O60" s="522"/>
      <c r="P60" s="519"/>
      <c r="Q60" s="521"/>
      <c r="R60" s="521"/>
      <c r="S60" s="521"/>
      <c r="T60" s="521"/>
    </row>
    <row r="61" spans="1:20" s="1" customFormat="1" ht="15" x14ac:dyDescent="0.25">
      <c r="A61" s="10">
        <v>42790</v>
      </c>
      <c r="B61" s="58">
        <v>554</v>
      </c>
      <c r="C61" s="135">
        <v>12.1</v>
      </c>
      <c r="D61" s="113">
        <v>1310</v>
      </c>
      <c r="F61" s="522"/>
      <c r="G61" s="522"/>
      <c r="H61" s="523"/>
      <c r="I61" s="522"/>
      <c r="J61" s="524"/>
      <c r="K61" s="525"/>
      <c r="L61" s="522"/>
      <c r="M61" s="523"/>
      <c r="N61" s="522"/>
      <c r="O61" s="522"/>
      <c r="P61" s="519"/>
      <c r="Q61" s="521"/>
      <c r="R61" s="521"/>
      <c r="S61" s="521"/>
      <c r="T61" s="521"/>
    </row>
    <row r="62" spans="1:20" s="1" customFormat="1" ht="15" x14ac:dyDescent="0.25">
      <c r="A62" s="10">
        <v>42791</v>
      </c>
      <c r="B62" s="58">
        <v>549</v>
      </c>
      <c r="C62" s="135">
        <v>12.2</v>
      </c>
      <c r="D62" s="113">
        <v>1340</v>
      </c>
      <c r="F62" s="522"/>
      <c r="G62" s="522"/>
      <c r="H62" s="523"/>
      <c r="I62" s="522"/>
      <c r="J62" s="524"/>
      <c r="K62" s="525"/>
      <c r="L62" s="522"/>
      <c r="M62" s="523"/>
      <c r="N62" s="522"/>
      <c r="O62" s="522"/>
      <c r="P62" s="519"/>
      <c r="Q62" s="521"/>
      <c r="R62" s="521"/>
      <c r="S62" s="521"/>
      <c r="T62" s="521"/>
    </row>
    <row r="63" spans="1:20" s="1" customFormat="1" ht="15" x14ac:dyDescent="0.25">
      <c r="A63" s="10">
        <v>42792</v>
      </c>
      <c r="B63" s="58">
        <v>546</v>
      </c>
      <c r="C63" s="135">
        <v>12.5</v>
      </c>
      <c r="D63" s="113">
        <v>1340</v>
      </c>
      <c r="F63" s="522"/>
      <c r="G63" s="522"/>
      <c r="H63" s="523"/>
      <c r="I63" s="522"/>
      <c r="J63" s="524"/>
      <c r="K63" s="525"/>
      <c r="L63" s="522"/>
      <c r="M63" s="523"/>
      <c r="N63" s="522"/>
      <c r="O63" s="522"/>
      <c r="P63" s="519"/>
      <c r="Q63" s="521"/>
      <c r="R63" s="521"/>
      <c r="S63" s="521"/>
      <c r="T63" s="521"/>
    </row>
    <row r="64" spans="1:20" s="1" customFormat="1" ht="15" x14ac:dyDescent="0.25">
      <c r="A64" s="10">
        <v>42793</v>
      </c>
      <c r="B64" s="58">
        <v>541</v>
      </c>
      <c r="C64" s="135">
        <v>13</v>
      </c>
      <c r="D64" s="113">
        <v>1300</v>
      </c>
      <c r="F64" s="522"/>
      <c r="G64" s="522"/>
      <c r="H64" s="523"/>
      <c r="I64" s="522"/>
      <c r="J64" s="524"/>
      <c r="K64" s="525"/>
      <c r="L64" s="522"/>
      <c r="M64" s="523"/>
      <c r="N64" s="522"/>
      <c r="O64" s="522"/>
      <c r="P64" s="519"/>
      <c r="Q64" s="521"/>
      <c r="R64" s="521"/>
      <c r="S64" s="521"/>
      <c r="T64" s="521"/>
    </row>
    <row r="65" spans="1:20" s="1" customFormat="1" ht="15" x14ac:dyDescent="0.25">
      <c r="A65" s="10">
        <v>42794</v>
      </c>
      <c r="B65" s="58">
        <v>503</v>
      </c>
      <c r="C65" s="135">
        <v>12.6</v>
      </c>
      <c r="D65" s="113">
        <v>1530</v>
      </c>
      <c r="F65" s="522"/>
      <c r="G65" s="522"/>
      <c r="H65" s="523"/>
      <c r="I65" s="522"/>
      <c r="J65" s="524"/>
      <c r="K65" s="525"/>
      <c r="L65" s="522"/>
      <c r="M65" s="523"/>
      <c r="N65" s="522"/>
      <c r="O65" s="522"/>
      <c r="P65" s="519"/>
      <c r="Q65" s="521"/>
      <c r="R65" s="521"/>
      <c r="S65" s="521"/>
      <c r="T65" s="521"/>
    </row>
    <row r="66" spans="1:20" s="1" customFormat="1" ht="15" x14ac:dyDescent="0.25">
      <c r="A66" s="10">
        <v>42795</v>
      </c>
      <c r="B66" s="58">
        <v>455</v>
      </c>
      <c r="C66" s="135">
        <v>12.7</v>
      </c>
      <c r="D66" s="113">
        <v>1940</v>
      </c>
      <c r="F66" s="522"/>
      <c r="G66" s="522"/>
      <c r="H66" s="523"/>
      <c r="I66" s="522"/>
      <c r="J66" s="524"/>
      <c r="K66" s="525"/>
      <c r="L66" s="522"/>
      <c r="M66" s="523"/>
      <c r="N66" s="522"/>
      <c r="O66" s="522"/>
      <c r="P66" s="519"/>
      <c r="Q66" s="521"/>
      <c r="R66" s="521"/>
      <c r="S66" s="521"/>
      <c r="T66" s="521"/>
    </row>
    <row r="67" spans="1:20" s="1" customFormat="1" ht="15" x14ac:dyDescent="0.25">
      <c r="A67" s="10">
        <v>42796</v>
      </c>
      <c r="B67" s="58">
        <v>422</v>
      </c>
      <c r="C67" s="135">
        <v>13.6</v>
      </c>
      <c r="D67" s="113">
        <v>2260</v>
      </c>
      <c r="F67" s="522"/>
      <c r="G67" s="522"/>
      <c r="H67" s="523"/>
      <c r="I67" s="522"/>
      <c r="J67" s="524"/>
      <c r="K67" s="525"/>
      <c r="L67" s="522"/>
      <c r="M67" s="523"/>
      <c r="N67" s="522"/>
      <c r="O67" s="522"/>
      <c r="P67" s="519"/>
      <c r="Q67" s="521"/>
      <c r="R67" s="521"/>
      <c r="S67" s="521"/>
      <c r="T67" s="521"/>
    </row>
    <row r="68" spans="1:20" s="1" customFormat="1" ht="15" x14ac:dyDescent="0.25">
      <c r="A68" s="10">
        <v>42797</v>
      </c>
      <c r="B68" s="58">
        <v>402</v>
      </c>
      <c r="C68" s="135">
        <v>14.8</v>
      </c>
      <c r="D68" s="113">
        <v>2610</v>
      </c>
      <c r="F68" s="522"/>
      <c r="G68" s="522"/>
      <c r="H68" s="523"/>
      <c r="I68" s="522"/>
      <c r="J68" s="524"/>
      <c r="K68" s="525"/>
      <c r="L68" s="522"/>
      <c r="M68" s="523"/>
      <c r="N68" s="522"/>
      <c r="O68" s="522"/>
      <c r="P68" s="519"/>
      <c r="Q68" s="521"/>
      <c r="R68" s="521"/>
      <c r="S68" s="521"/>
      <c r="T68" s="521"/>
    </row>
    <row r="69" spans="1:20" s="1" customFormat="1" ht="15" x14ac:dyDescent="0.25">
      <c r="A69" s="10">
        <v>42798</v>
      </c>
      <c r="B69" s="58">
        <v>382</v>
      </c>
      <c r="C69" s="135">
        <v>15.7</v>
      </c>
      <c r="D69" s="113">
        <v>2730</v>
      </c>
      <c r="F69" s="522"/>
      <c r="G69" s="522"/>
      <c r="H69" s="523"/>
      <c r="I69" s="522"/>
      <c r="J69" s="524"/>
      <c r="K69" s="525"/>
      <c r="L69" s="522"/>
      <c r="M69" s="523"/>
      <c r="N69" s="522"/>
      <c r="O69" s="522"/>
      <c r="P69" s="519"/>
      <c r="Q69" s="521"/>
      <c r="R69" s="521"/>
      <c r="S69" s="521"/>
      <c r="T69" s="521"/>
    </row>
    <row r="70" spans="1:20" s="1" customFormat="1" ht="15" x14ac:dyDescent="0.25">
      <c r="A70" s="10">
        <v>42799</v>
      </c>
      <c r="B70" s="58">
        <v>362</v>
      </c>
      <c r="C70" s="135">
        <v>14.8</v>
      </c>
      <c r="D70" s="113">
        <v>2750</v>
      </c>
      <c r="F70" s="522"/>
      <c r="G70" s="522"/>
      <c r="H70" s="523"/>
      <c r="I70" s="522"/>
      <c r="J70" s="524"/>
      <c r="K70" s="525"/>
      <c r="L70" s="522"/>
      <c r="M70" s="523"/>
      <c r="N70" s="522"/>
      <c r="O70" s="522"/>
      <c r="P70" s="519"/>
      <c r="Q70" s="521"/>
      <c r="R70" s="521"/>
      <c r="S70" s="521"/>
      <c r="T70" s="521"/>
    </row>
    <row r="71" spans="1:20" s="1" customFormat="1" ht="15" x14ac:dyDescent="0.25">
      <c r="A71" s="10">
        <v>42800</v>
      </c>
      <c r="B71" s="58">
        <v>340</v>
      </c>
      <c r="C71" s="135">
        <v>13.4</v>
      </c>
      <c r="D71" s="113">
        <v>2850</v>
      </c>
      <c r="F71" s="522"/>
      <c r="G71" s="522"/>
      <c r="H71" s="523"/>
      <c r="I71" s="522"/>
      <c r="J71" s="524"/>
      <c r="K71" s="525"/>
      <c r="L71" s="522"/>
      <c r="M71" s="523"/>
      <c r="N71" s="522"/>
      <c r="O71" s="522"/>
      <c r="P71" s="519"/>
      <c r="Q71" s="521"/>
      <c r="R71" s="521"/>
      <c r="S71" s="521"/>
      <c r="T71" s="521"/>
    </row>
    <row r="72" spans="1:20" s="1" customFormat="1" ht="15" x14ac:dyDescent="0.25">
      <c r="A72" s="10">
        <v>42801</v>
      </c>
      <c r="B72" s="58">
        <v>323</v>
      </c>
      <c r="C72" s="135">
        <v>13.9</v>
      </c>
      <c r="D72" s="113">
        <v>2960</v>
      </c>
      <c r="F72" s="522"/>
      <c r="G72" s="522"/>
      <c r="H72" s="523"/>
      <c r="I72" s="522"/>
      <c r="J72" s="524"/>
      <c r="K72" s="525"/>
      <c r="L72" s="522"/>
      <c r="M72" s="523"/>
      <c r="N72" s="522"/>
      <c r="O72" s="522"/>
      <c r="P72" s="519"/>
      <c r="Q72" s="521"/>
      <c r="R72" s="521"/>
      <c r="S72" s="521"/>
      <c r="T72" s="521"/>
    </row>
    <row r="73" spans="1:20" s="1" customFormat="1" ht="15" x14ac:dyDescent="0.25">
      <c r="A73" s="10">
        <v>42802</v>
      </c>
      <c r="B73" s="58">
        <v>304</v>
      </c>
      <c r="C73" s="135">
        <v>14.9</v>
      </c>
      <c r="D73" s="113">
        <v>2840</v>
      </c>
      <c r="F73" s="522"/>
      <c r="G73" s="522"/>
      <c r="H73" s="523"/>
      <c r="I73" s="522"/>
      <c r="J73" s="524"/>
      <c r="K73" s="525"/>
      <c r="L73" s="522"/>
      <c r="M73" s="523"/>
      <c r="N73" s="522"/>
      <c r="O73" s="522"/>
      <c r="P73" s="519"/>
      <c r="Q73" s="521"/>
      <c r="R73" s="521"/>
      <c r="S73" s="521"/>
      <c r="T73" s="521"/>
    </row>
    <row r="74" spans="1:20" s="1" customFormat="1" ht="15" x14ac:dyDescent="0.25">
      <c r="A74" s="10">
        <v>42803</v>
      </c>
      <c r="B74" s="58">
        <v>289</v>
      </c>
      <c r="C74" s="135">
        <v>16.399999999999999</v>
      </c>
      <c r="D74" s="113">
        <v>2370</v>
      </c>
      <c r="F74" s="522"/>
      <c r="G74" s="522"/>
      <c r="H74" s="523"/>
      <c r="I74" s="522"/>
      <c r="J74" s="524"/>
      <c r="K74" s="525"/>
      <c r="L74" s="522"/>
      <c r="M74" s="523"/>
      <c r="N74" s="522"/>
      <c r="O74" s="522"/>
      <c r="P74" s="519"/>
      <c r="Q74" s="521"/>
      <c r="R74" s="521"/>
      <c r="S74" s="521"/>
      <c r="T74" s="521"/>
    </row>
    <row r="75" spans="1:20" s="1" customFormat="1" ht="15" x14ac:dyDescent="0.25">
      <c r="A75" s="10">
        <v>42804</v>
      </c>
      <c r="B75" s="58">
        <v>279</v>
      </c>
      <c r="C75" s="135">
        <v>17.399999999999999</v>
      </c>
      <c r="D75" s="113">
        <v>2350</v>
      </c>
      <c r="F75" s="522"/>
      <c r="G75" s="522"/>
      <c r="H75" s="523"/>
      <c r="I75" s="522"/>
      <c r="J75" s="524"/>
      <c r="K75" s="525"/>
      <c r="L75" s="522"/>
      <c r="M75" s="523"/>
      <c r="N75" s="522"/>
      <c r="O75" s="522"/>
      <c r="P75" s="519"/>
      <c r="Q75" s="521"/>
      <c r="R75" s="521"/>
      <c r="S75" s="521"/>
      <c r="T75" s="521"/>
    </row>
    <row r="76" spans="1:20" s="1" customFormat="1" ht="15" x14ac:dyDescent="0.25">
      <c r="A76" s="10">
        <v>42805</v>
      </c>
      <c r="B76" s="58">
        <v>266</v>
      </c>
      <c r="C76" s="135">
        <v>18.100000000000001</v>
      </c>
      <c r="D76" s="113">
        <v>2570</v>
      </c>
      <c r="F76" s="522"/>
      <c r="G76" s="522"/>
      <c r="H76" s="523"/>
      <c r="I76" s="522"/>
      <c r="J76" s="524"/>
      <c r="K76" s="525"/>
      <c r="L76" s="522"/>
      <c r="M76" s="523"/>
      <c r="N76" s="522"/>
      <c r="O76" s="522"/>
      <c r="P76" s="519"/>
      <c r="Q76" s="521"/>
      <c r="R76" s="521"/>
      <c r="S76" s="521"/>
      <c r="T76" s="521"/>
    </row>
    <row r="77" spans="1:20" s="1" customFormat="1" ht="15" x14ac:dyDescent="0.25">
      <c r="A77" s="10">
        <v>42806</v>
      </c>
      <c r="B77" s="58">
        <v>252</v>
      </c>
      <c r="C77" s="135">
        <v>18.899999999999999</v>
      </c>
      <c r="D77" s="113">
        <v>2370</v>
      </c>
      <c r="F77" s="522"/>
      <c r="G77" s="522"/>
      <c r="H77" s="523"/>
      <c r="I77" s="522"/>
      <c r="J77" s="524"/>
      <c r="K77" s="525"/>
      <c r="L77" s="522"/>
      <c r="M77" s="523"/>
      <c r="N77" s="522"/>
      <c r="O77" s="522"/>
      <c r="P77" s="519"/>
      <c r="Q77" s="521"/>
      <c r="R77" s="521"/>
      <c r="S77" s="521"/>
      <c r="T77" s="521"/>
    </row>
    <row r="78" spans="1:20" s="1" customFormat="1" ht="15" x14ac:dyDescent="0.25">
      <c r="A78" s="10">
        <f t="shared" ref="A78:A136" si="0">+A77+1</f>
        <v>42807</v>
      </c>
      <c r="B78" s="58">
        <v>238</v>
      </c>
      <c r="C78" s="135">
        <v>19</v>
      </c>
      <c r="D78" s="113">
        <v>2350</v>
      </c>
      <c r="F78" s="522"/>
      <c r="G78" s="522"/>
      <c r="H78" s="523"/>
      <c r="I78" s="522"/>
      <c r="J78" s="524"/>
      <c r="K78" s="525"/>
      <c r="L78" s="522"/>
      <c r="M78" s="523"/>
      <c r="N78" s="522"/>
      <c r="O78" s="522"/>
      <c r="P78" s="519"/>
      <c r="Q78" s="521"/>
      <c r="R78" s="521"/>
      <c r="S78" s="521"/>
      <c r="T78" s="521"/>
    </row>
    <row r="79" spans="1:20" s="1" customFormat="1" ht="15" x14ac:dyDescent="0.25">
      <c r="A79" s="10">
        <f t="shared" si="0"/>
        <v>42808</v>
      </c>
      <c r="B79" s="58">
        <v>228</v>
      </c>
      <c r="C79" s="135">
        <v>19.899999999999999</v>
      </c>
      <c r="D79" s="113">
        <v>2270</v>
      </c>
      <c r="F79" s="522"/>
      <c r="G79" s="522"/>
      <c r="H79" s="523"/>
      <c r="I79" s="522"/>
      <c r="J79" s="524"/>
      <c r="K79" s="525"/>
      <c r="L79" s="522"/>
      <c r="M79" s="523"/>
      <c r="N79" s="522"/>
      <c r="O79" s="522"/>
      <c r="P79" s="519"/>
      <c r="Q79" s="521"/>
      <c r="R79" s="521"/>
      <c r="S79" s="521"/>
      <c r="T79" s="521"/>
    </row>
    <row r="80" spans="1:20" s="1" customFormat="1" ht="15" x14ac:dyDescent="0.25">
      <c r="A80" s="10">
        <f t="shared" si="0"/>
        <v>42809</v>
      </c>
      <c r="B80" s="58">
        <v>221</v>
      </c>
      <c r="C80" s="135">
        <v>21.1</v>
      </c>
      <c r="D80" s="113">
        <v>2170</v>
      </c>
      <c r="F80" s="522"/>
      <c r="G80" s="522"/>
      <c r="H80" s="523"/>
      <c r="I80" s="522"/>
      <c r="J80" s="524"/>
      <c r="K80" s="525"/>
      <c r="L80" s="522"/>
      <c r="M80" s="523"/>
      <c r="N80" s="522"/>
      <c r="O80" s="522"/>
      <c r="P80" s="519"/>
      <c r="Q80" s="521"/>
      <c r="R80" s="521"/>
      <c r="S80" s="521"/>
      <c r="T80" s="521"/>
    </row>
    <row r="81" spans="1:20" s="1" customFormat="1" ht="15" x14ac:dyDescent="0.25">
      <c r="A81" s="10">
        <f t="shared" si="0"/>
        <v>42810</v>
      </c>
      <c r="B81" s="58">
        <v>213</v>
      </c>
      <c r="C81" s="135">
        <v>20.3</v>
      </c>
      <c r="D81" s="113">
        <v>2060</v>
      </c>
      <c r="F81" s="522"/>
      <c r="G81" s="522"/>
      <c r="H81" s="523"/>
      <c r="I81" s="522"/>
      <c r="J81" s="524"/>
      <c r="K81" s="525"/>
      <c r="L81" s="522"/>
      <c r="M81" s="523"/>
      <c r="N81" s="522"/>
      <c r="O81" s="522"/>
      <c r="P81" s="519"/>
      <c r="Q81" s="521"/>
      <c r="R81" s="521"/>
      <c r="S81" s="521"/>
      <c r="T81" s="521"/>
    </row>
    <row r="82" spans="1:20" s="1" customFormat="1" ht="15" x14ac:dyDescent="0.25">
      <c r="A82" s="10">
        <f t="shared" si="0"/>
        <v>42811</v>
      </c>
      <c r="B82" s="58">
        <v>205</v>
      </c>
      <c r="C82" s="135">
        <v>20.399999999999999</v>
      </c>
      <c r="D82" s="113">
        <v>2110</v>
      </c>
      <c r="F82" s="522"/>
      <c r="G82" s="522"/>
      <c r="H82" s="523"/>
      <c r="I82" s="522"/>
      <c r="J82" s="524"/>
      <c r="K82" s="525"/>
      <c r="L82" s="522"/>
      <c r="M82" s="523"/>
      <c r="N82" s="522"/>
      <c r="O82" s="522"/>
      <c r="P82" s="519"/>
      <c r="Q82" s="521"/>
      <c r="R82" s="521"/>
      <c r="S82" s="521"/>
      <c r="T82" s="521"/>
    </row>
    <row r="83" spans="1:20" s="1" customFormat="1" ht="15" x14ac:dyDescent="0.25">
      <c r="A83" s="10">
        <f t="shared" si="0"/>
        <v>42812</v>
      </c>
      <c r="B83" s="58">
        <v>199</v>
      </c>
      <c r="C83" s="135">
        <v>20.2</v>
      </c>
      <c r="D83" s="113">
        <v>2190</v>
      </c>
      <c r="F83" s="522"/>
      <c r="G83" s="522"/>
      <c r="H83" s="523"/>
      <c r="I83" s="522"/>
      <c r="J83" s="524"/>
      <c r="K83" s="525"/>
      <c r="L83" s="522"/>
      <c r="M83" s="523"/>
      <c r="N83" s="522"/>
      <c r="O83" s="522"/>
      <c r="P83" s="519"/>
      <c r="Q83" s="521"/>
      <c r="R83" s="521"/>
      <c r="S83" s="521"/>
      <c r="T83" s="521"/>
    </row>
    <row r="84" spans="1:20" s="1" customFormat="1" ht="15" x14ac:dyDescent="0.25">
      <c r="A84" s="10">
        <f t="shared" si="0"/>
        <v>42813</v>
      </c>
      <c r="B84" s="58">
        <v>182</v>
      </c>
      <c r="C84" s="135">
        <v>19</v>
      </c>
      <c r="D84" s="113">
        <v>2180</v>
      </c>
      <c r="F84" s="522"/>
      <c r="G84" s="522"/>
      <c r="H84" s="523"/>
      <c r="I84" s="522"/>
      <c r="J84" s="524"/>
      <c r="K84" s="525"/>
      <c r="L84" s="522"/>
      <c r="M84" s="523"/>
      <c r="N84" s="522"/>
      <c r="O84" s="522"/>
      <c r="P84" s="519"/>
      <c r="Q84" s="521"/>
      <c r="R84" s="521"/>
      <c r="S84" s="521"/>
      <c r="T84" s="521"/>
    </row>
    <row r="85" spans="1:20" s="1" customFormat="1" ht="15" x14ac:dyDescent="0.25">
      <c r="A85" s="10">
        <f t="shared" si="0"/>
        <v>42814</v>
      </c>
      <c r="B85" s="58">
        <v>168</v>
      </c>
      <c r="C85" s="135">
        <v>18.600000000000001</v>
      </c>
      <c r="D85" s="113">
        <v>2150</v>
      </c>
      <c r="F85" s="522"/>
      <c r="G85" s="522"/>
      <c r="H85" s="523"/>
      <c r="I85" s="522"/>
      <c r="J85" s="524"/>
      <c r="K85" s="525"/>
      <c r="L85" s="522"/>
      <c r="M85" s="523"/>
      <c r="N85" s="522"/>
      <c r="O85" s="522"/>
      <c r="P85" s="519"/>
      <c r="Q85" s="521"/>
      <c r="R85" s="521"/>
      <c r="S85" s="521"/>
      <c r="T85" s="521"/>
    </row>
    <row r="86" spans="1:20" s="1" customFormat="1" ht="15" x14ac:dyDescent="0.25">
      <c r="A86" s="10">
        <f t="shared" si="0"/>
        <v>42815</v>
      </c>
      <c r="B86" s="58">
        <v>161</v>
      </c>
      <c r="C86" s="135">
        <v>18.2</v>
      </c>
      <c r="D86" s="113">
        <v>2090</v>
      </c>
      <c r="F86" s="522"/>
      <c r="G86" s="522"/>
      <c r="H86" s="523"/>
      <c r="I86" s="522"/>
      <c r="J86" s="524"/>
      <c r="K86" s="525"/>
      <c r="L86" s="522"/>
      <c r="M86" s="523"/>
      <c r="N86" s="522"/>
      <c r="O86" s="522"/>
      <c r="P86" s="519"/>
      <c r="Q86" s="521"/>
      <c r="R86" s="521"/>
      <c r="S86" s="521"/>
      <c r="T86" s="521"/>
    </row>
    <row r="87" spans="1:20" s="1" customFormat="1" ht="15" x14ac:dyDescent="0.25">
      <c r="A87" s="10">
        <f t="shared" si="0"/>
        <v>42816</v>
      </c>
      <c r="B87" s="58">
        <v>163</v>
      </c>
      <c r="C87" s="135">
        <v>16.600000000000001</v>
      </c>
      <c r="D87" s="113">
        <v>2110</v>
      </c>
      <c r="F87" s="522"/>
      <c r="G87" s="522"/>
      <c r="H87" s="523"/>
      <c r="I87" s="522"/>
      <c r="J87" s="524"/>
      <c r="K87" s="525"/>
      <c r="L87" s="522"/>
      <c r="M87" s="523"/>
      <c r="N87" s="522"/>
      <c r="O87" s="522"/>
      <c r="P87" s="519"/>
      <c r="Q87" s="521"/>
      <c r="R87" s="521"/>
      <c r="S87" s="521"/>
      <c r="T87" s="521"/>
    </row>
    <row r="88" spans="1:20" s="1" customFormat="1" ht="15" x14ac:dyDescent="0.25">
      <c r="A88" s="10">
        <f t="shared" si="0"/>
        <v>42817</v>
      </c>
      <c r="B88" s="58">
        <v>168</v>
      </c>
      <c r="C88" s="135">
        <v>16.5</v>
      </c>
      <c r="D88" s="113">
        <v>2360</v>
      </c>
      <c r="F88" s="522"/>
      <c r="G88" s="522"/>
      <c r="H88" s="523"/>
      <c r="I88" s="522"/>
      <c r="J88" s="524"/>
      <c r="K88" s="525"/>
      <c r="L88" s="522"/>
      <c r="M88" s="523"/>
      <c r="N88" s="522"/>
      <c r="O88" s="522"/>
      <c r="P88" s="519"/>
      <c r="Q88" s="521"/>
      <c r="R88" s="521"/>
      <c r="S88" s="521"/>
      <c r="T88" s="521"/>
    </row>
    <row r="89" spans="1:20" s="1" customFormat="1" ht="15" x14ac:dyDescent="0.25">
      <c r="A89" s="10">
        <f t="shared" si="0"/>
        <v>42818</v>
      </c>
      <c r="B89" s="58">
        <v>167</v>
      </c>
      <c r="C89" s="135">
        <v>16.3</v>
      </c>
      <c r="D89" s="113">
        <v>2430</v>
      </c>
      <c r="F89" s="522"/>
      <c r="G89" s="522"/>
      <c r="H89" s="523"/>
      <c r="I89" s="522"/>
      <c r="J89" s="524"/>
      <c r="K89" s="525"/>
      <c r="L89" s="522"/>
      <c r="M89" s="523"/>
      <c r="N89" s="522"/>
      <c r="O89" s="522"/>
      <c r="P89" s="519"/>
      <c r="Q89" s="521"/>
      <c r="R89" s="521"/>
      <c r="S89" s="521"/>
      <c r="T89" s="521"/>
    </row>
    <row r="90" spans="1:20" s="1" customFormat="1" ht="15" x14ac:dyDescent="0.25">
      <c r="A90" s="10">
        <f t="shared" si="0"/>
        <v>42819</v>
      </c>
      <c r="B90" s="58">
        <v>165</v>
      </c>
      <c r="C90" s="135">
        <v>16.5</v>
      </c>
      <c r="D90" s="113">
        <v>2490</v>
      </c>
      <c r="F90" s="522"/>
      <c r="G90" s="522"/>
      <c r="H90" s="523"/>
      <c r="I90" s="522"/>
      <c r="J90" s="524"/>
      <c r="K90" s="525"/>
      <c r="L90" s="522"/>
      <c r="M90" s="523"/>
      <c r="N90" s="522"/>
      <c r="O90" s="522"/>
      <c r="P90" s="519"/>
      <c r="Q90" s="521"/>
      <c r="R90" s="521"/>
      <c r="S90" s="521"/>
      <c r="T90" s="521"/>
    </row>
    <row r="91" spans="1:20" s="1" customFormat="1" ht="15" x14ac:dyDescent="0.25">
      <c r="A91" s="10">
        <f t="shared" si="0"/>
        <v>42820</v>
      </c>
      <c r="B91" s="58">
        <v>156</v>
      </c>
      <c r="C91" s="135">
        <v>17.3</v>
      </c>
      <c r="D91" s="113">
        <v>2630</v>
      </c>
      <c r="F91" s="522"/>
      <c r="G91" s="522"/>
      <c r="H91" s="523"/>
      <c r="I91" s="522"/>
      <c r="J91" s="524"/>
      <c r="K91" s="525"/>
      <c r="L91" s="522"/>
      <c r="M91" s="523"/>
      <c r="N91" s="522"/>
      <c r="O91" s="522"/>
      <c r="P91" s="519"/>
      <c r="Q91" s="521"/>
      <c r="R91" s="521"/>
      <c r="S91" s="521"/>
      <c r="T91" s="521"/>
    </row>
    <row r="92" spans="1:20" s="1" customFormat="1" ht="15" x14ac:dyDescent="0.25">
      <c r="A92" s="10">
        <f t="shared" si="0"/>
        <v>42821</v>
      </c>
      <c r="B92" s="58">
        <v>148</v>
      </c>
      <c r="C92" s="135">
        <v>17.3</v>
      </c>
      <c r="D92" s="113">
        <v>2700</v>
      </c>
      <c r="F92" s="522"/>
      <c r="G92" s="522"/>
      <c r="H92" s="523"/>
      <c r="I92" s="522"/>
      <c r="J92" s="524"/>
      <c r="K92" s="525"/>
      <c r="L92" s="522"/>
      <c r="M92" s="523"/>
      <c r="N92" s="522"/>
      <c r="O92" s="522"/>
      <c r="P92" s="519"/>
      <c r="Q92" s="521"/>
      <c r="R92" s="521"/>
      <c r="S92" s="521"/>
      <c r="T92" s="521"/>
    </row>
    <row r="93" spans="1:20" s="1" customFormat="1" ht="15" x14ac:dyDescent="0.25">
      <c r="A93" s="10">
        <f t="shared" si="0"/>
        <v>42822</v>
      </c>
      <c r="B93" s="58">
        <v>136</v>
      </c>
      <c r="C93" s="135">
        <v>16.899999999999999</v>
      </c>
      <c r="D93" s="113">
        <v>2580</v>
      </c>
      <c r="F93" s="522"/>
      <c r="G93" s="522"/>
      <c r="H93" s="523"/>
      <c r="I93" s="522"/>
      <c r="J93" s="524"/>
      <c r="K93" s="525"/>
      <c r="L93" s="522"/>
      <c r="M93" s="523"/>
      <c r="N93" s="522"/>
      <c r="O93" s="522"/>
      <c r="P93" s="519"/>
      <c r="Q93" s="521"/>
      <c r="R93" s="521"/>
      <c r="S93" s="521"/>
      <c r="T93" s="521"/>
    </row>
    <row r="94" spans="1:20" s="1" customFormat="1" ht="15" x14ac:dyDescent="0.25">
      <c r="A94" s="10">
        <f t="shared" si="0"/>
        <v>42823</v>
      </c>
      <c r="B94" s="58">
        <v>121</v>
      </c>
      <c r="C94" s="135">
        <v>18</v>
      </c>
      <c r="D94" s="113">
        <v>2270</v>
      </c>
      <c r="F94" s="522"/>
      <c r="G94" s="522"/>
      <c r="H94" s="523"/>
      <c r="I94" s="522"/>
      <c r="J94" s="524"/>
      <c r="K94" s="525"/>
      <c r="L94" s="522"/>
      <c r="M94" s="523"/>
      <c r="N94" s="522"/>
      <c r="O94" s="522"/>
      <c r="P94" s="519"/>
      <c r="Q94" s="521"/>
      <c r="R94" s="521"/>
      <c r="S94" s="521"/>
      <c r="T94" s="521"/>
    </row>
    <row r="95" spans="1:20" s="1" customFormat="1" ht="15" x14ac:dyDescent="0.25">
      <c r="A95" s="10">
        <f t="shared" si="0"/>
        <v>42824</v>
      </c>
      <c r="B95" s="58">
        <v>109</v>
      </c>
      <c r="C95" s="135">
        <v>18.399999999999999</v>
      </c>
      <c r="D95" s="113">
        <v>1990</v>
      </c>
      <c r="F95" s="522"/>
      <c r="G95" s="522"/>
      <c r="H95" s="523"/>
      <c r="I95" s="522"/>
      <c r="J95" s="524"/>
      <c r="K95" s="525"/>
      <c r="L95" s="522"/>
      <c r="M95" s="523"/>
      <c r="N95" s="522"/>
      <c r="O95" s="522"/>
      <c r="P95" s="519"/>
      <c r="Q95" s="521"/>
      <c r="R95" s="521"/>
      <c r="S95" s="521"/>
      <c r="T95" s="521"/>
    </row>
    <row r="96" spans="1:20" s="1" customFormat="1" ht="15" x14ac:dyDescent="0.25">
      <c r="A96" s="10">
        <f t="shared" si="0"/>
        <v>42825</v>
      </c>
      <c r="B96" s="58">
        <v>94.4</v>
      </c>
      <c r="C96" s="135">
        <v>15.4</v>
      </c>
      <c r="D96" s="113">
        <v>1920</v>
      </c>
      <c r="F96" s="522"/>
      <c r="G96" s="522"/>
      <c r="H96" s="523"/>
      <c r="I96" s="522"/>
      <c r="J96" s="524"/>
      <c r="K96" s="525"/>
      <c r="L96" s="522"/>
      <c r="M96" s="523"/>
      <c r="N96" s="522"/>
      <c r="O96" s="522"/>
      <c r="P96" s="519"/>
      <c r="Q96" s="521"/>
      <c r="R96" s="521"/>
      <c r="S96" s="521"/>
      <c r="T96" s="521"/>
    </row>
    <row r="97" spans="1:20" s="1" customFormat="1" ht="15" x14ac:dyDescent="0.25">
      <c r="A97" s="10">
        <f t="shared" si="0"/>
        <v>42826</v>
      </c>
      <c r="B97" s="58">
        <v>78.599999999999994</v>
      </c>
      <c r="C97" s="135">
        <v>16.399999999999999</v>
      </c>
      <c r="D97" s="113">
        <v>1870</v>
      </c>
      <c r="F97" s="522"/>
      <c r="G97" s="522"/>
      <c r="H97" s="523"/>
      <c r="I97" s="522"/>
      <c r="J97" s="524"/>
      <c r="K97" s="525"/>
      <c r="L97" s="522"/>
      <c r="M97" s="523"/>
      <c r="N97" s="522"/>
      <c r="O97" s="522"/>
      <c r="P97" s="519"/>
      <c r="Q97" s="521"/>
      <c r="R97" s="521"/>
      <c r="S97" s="521"/>
      <c r="T97" s="521"/>
    </row>
    <row r="98" spans="1:20" s="1" customFormat="1" ht="15" x14ac:dyDescent="0.25">
      <c r="A98" s="10">
        <f t="shared" si="0"/>
        <v>42827</v>
      </c>
      <c r="B98" s="58">
        <v>69.400000000000006</v>
      </c>
      <c r="C98" s="135">
        <v>18.5</v>
      </c>
      <c r="D98" s="113">
        <v>1850</v>
      </c>
      <c r="F98" s="522"/>
      <c r="G98" s="522"/>
      <c r="H98" s="523"/>
      <c r="I98" s="522"/>
      <c r="J98" s="524"/>
      <c r="K98" s="525"/>
      <c r="L98" s="522"/>
      <c r="M98" s="523"/>
      <c r="N98" s="522"/>
      <c r="O98" s="522"/>
      <c r="P98" s="519"/>
      <c r="Q98" s="521"/>
      <c r="R98" s="521"/>
      <c r="S98" s="521"/>
      <c r="T98" s="521"/>
    </row>
    <row r="99" spans="1:20" s="1" customFormat="1" ht="15" x14ac:dyDescent="0.25">
      <c r="A99" s="10">
        <f t="shared" si="0"/>
        <v>42828</v>
      </c>
      <c r="B99" s="58">
        <v>58.6</v>
      </c>
      <c r="C99" s="135">
        <v>18.899999999999999</v>
      </c>
      <c r="D99" s="113">
        <v>1830</v>
      </c>
      <c r="F99" s="522"/>
      <c r="G99" s="522"/>
      <c r="H99" s="523"/>
      <c r="I99" s="522"/>
      <c r="J99" s="524"/>
      <c r="K99" s="525"/>
      <c r="L99" s="522"/>
      <c r="M99" s="523"/>
      <c r="N99" s="522"/>
      <c r="O99" s="522"/>
      <c r="P99" s="519"/>
      <c r="Q99" s="521"/>
      <c r="R99" s="521"/>
      <c r="S99" s="521"/>
      <c r="T99" s="521"/>
    </row>
    <row r="100" spans="1:20" s="1" customFormat="1" ht="15" x14ac:dyDescent="0.25">
      <c r="A100" s="10">
        <f t="shared" si="0"/>
        <v>42829</v>
      </c>
      <c r="B100" s="58">
        <v>41.4</v>
      </c>
      <c r="C100" s="135">
        <v>19.100000000000001</v>
      </c>
      <c r="D100" s="113">
        <v>2060</v>
      </c>
      <c r="F100" s="522"/>
      <c r="G100" s="522"/>
      <c r="H100" s="523"/>
      <c r="I100" s="522"/>
      <c r="J100" s="524"/>
      <c r="K100" s="525"/>
      <c r="L100" s="522"/>
      <c r="M100" s="523"/>
      <c r="N100" s="522"/>
      <c r="O100" s="522"/>
      <c r="P100" s="519"/>
      <c r="Q100" s="521"/>
      <c r="R100" s="521"/>
      <c r="S100" s="521"/>
      <c r="T100" s="521"/>
    </row>
    <row r="101" spans="1:20" s="1" customFormat="1" ht="15" x14ac:dyDescent="0.25">
      <c r="A101" s="10">
        <f t="shared" si="0"/>
        <v>42830</v>
      </c>
      <c r="B101" s="58">
        <v>33.9</v>
      </c>
      <c r="C101" s="135">
        <v>20.3</v>
      </c>
      <c r="D101" s="113">
        <v>2170</v>
      </c>
      <c r="F101" s="522"/>
      <c r="G101" s="522"/>
      <c r="H101" s="523"/>
      <c r="I101" s="522"/>
      <c r="J101" s="524"/>
      <c r="K101" s="525"/>
      <c r="L101" s="522"/>
      <c r="M101" s="523"/>
      <c r="N101" s="522"/>
      <c r="O101" s="522"/>
      <c r="P101" s="519"/>
      <c r="Q101" s="521"/>
      <c r="R101" s="521"/>
      <c r="S101" s="521"/>
      <c r="T101" s="521"/>
    </row>
    <row r="102" spans="1:20" s="1" customFormat="1" ht="15" x14ac:dyDescent="0.25">
      <c r="A102" s="10">
        <f t="shared" si="0"/>
        <v>42831</v>
      </c>
      <c r="B102" s="58">
        <v>34.5</v>
      </c>
      <c r="C102" s="135">
        <v>18.899999999999999</v>
      </c>
      <c r="D102" s="113">
        <v>1940</v>
      </c>
      <c r="F102" s="522"/>
      <c r="G102" s="522"/>
      <c r="H102" s="523"/>
      <c r="I102" s="522"/>
      <c r="J102" s="524"/>
      <c r="K102" s="525"/>
      <c r="L102" s="522"/>
      <c r="M102" s="523"/>
      <c r="N102" s="522"/>
      <c r="O102" s="522"/>
      <c r="P102" s="519"/>
      <c r="Q102" s="521"/>
      <c r="R102" s="521"/>
      <c r="S102" s="521"/>
      <c r="T102" s="521"/>
    </row>
    <row r="103" spans="1:20" s="1" customFormat="1" ht="15" x14ac:dyDescent="0.25">
      <c r="A103" s="10">
        <f t="shared" si="0"/>
        <v>42832</v>
      </c>
      <c r="B103" s="58">
        <v>35.700000000000003</v>
      </c>
      <c r="C103" s="135">
        <v>16.3</v>
      </c>
      <c r="D103" s="113">
        <v>1920</v>
      </c>
      <c r="F103" s="522"/>
      <c r="G103" s="522"/>
      <c r="H103" s="523"/>
      <c r="I103" s="522"/>
      <c r="J103" s="524"/>
      <c r="K103" s="525"/>
      <c r="L103" s="522"/>
      <c r="M103" s="523"/>
      <c r="N103" s="522"/>
      <c r="O103" s="522"/>
      <c r="P103" s="519"/>
      <c r="Q103" s="521"/>
      <c r="R103" s="521"/>
      <c r="S103" s="521"/>
      <c r="T103" s="521"/>
    </row>
    <row r="104" spans="1:20" s="1" customFormat="1" ht="15" x14ac:dyDescent="0.25">
      <c r="A104" s="10">
        <f t="shared" si="0"/>
        <v>42833</v>
      </c>
      <c r="B104" s="58">
        <v>33.799999999999997</v>
      </c>
      <c r="C104" s="135">
        <v>16</v>
      </c>
      <c r="D104" s="113">
        <v>1960</v>
      </c>
      <c r="F104" s="522"/>
      <c r="G104" s="522"/>
      <c r="H104" s="523"/>
      <c r="I104" s="522"/>
      <c r="J104" s="524"/>
      <c r="K104" s="525"/>
      <c r="L104" s="522"/>
      <c r="M104" s="523"/>
      <c r="N104" s="522"/>
      <c r="O104" s="522"/>
      <c r="P104" s="519"/>
      <c r="Q104" s="521"/>
      <c r="R104" s="521"/>
      <c r="S104" s="521"/>
      <c r="T104" s="521"/>
    </row>
    <row r="105" spans="1:20" s="1" customFormat="1" ht="15" x14ac:dyDescent="0.25">
      <c r="A105" s="10">
        <f t="shared" si="0"/>
        <v>42834</v>
      </c>
      <c r="B105" s="58">
        <v>33.700000000000003</v>
      </c>
      <c r="C105" s="135">
        <v>16.399999999999999</v>
      </c>
      <c r="D105" s="113">
        <v>2210</v>
      </c>
      <c r="F105" s="522"/>
      <c r="G105" s="522"/>
      <c r="H105" s="523"/>
      <c r="I105" s="522"/>
      <c r="J105" s="524"/>
      <c r="K105" s="525"/>
      <c r="L105" s="522"/>
      <c r="M105" s="523"/>
      <c r="N105" s="522"/>
      <c r="O105" s="522"/>
      <c r="P105" s="519"/>
      <c r="Q105" s="521"/>
      <c r="R105" s="521"/>
      <c r="S105" s="521"/>
      <c r="T105" s="521"/>
    </row>
    <row r="106" spans="1:20" s="1" customFormat="1" ht="15" x14ac:dyDescent="0.25">
      <c r="A106" s="10">
        <f t="shared" si="0"/>
        <v>42835</v>
      </c>
      <c r="B106" s="58">
        <v>38.4</v>
      </c>
      <c r="C106" s="135">
        <v>17.5</v>
      </c>
      <c r="D106" s="113">
        <v>2330</v>
      </c>
      <c r="F106" s="522"/>
      <c r="G106" s="522"/>
      <c r="H106" s="523"/>
      <c r="I106" s="522"/>
      <c r="J106" s="524"/>
      <c r="K106" s="525"/>
      <c r="L106" s="522"/>
      <c r="M106" s="523"/>
      <c r="N106" s="522"/>
      <c r="O106" s="522"/>
      <c r="P106" s="519"/>
      <c r="Q106" s="521"/>
      <c r="R106" s="521"/>
      <c r="S106" s="521"/>
      <c r="T106" s="521"/>
    </row>
    <row r="107" spans="1:20" s="1" customFormat="1" ht="15" x14ac:dyDescent="0.25">
      <c r="A107" s="10">
        <f t="shared" si="0"/>
        <v>42836</v>
      </c>
      <c r="B107" s="58">
        <v>43.5</v>
      </c>
      <c r="C107" s="135">
        <v>18.3</v>
      </c>
      <c r="D107" s="113">
        <v>2050</v>
      </c>
      <c r="F107" s="522"/>
      <c r="G107" s="522"/>
      <c r="H107" s="523"/>
      <c r="I107" s="522"/>
      <c r="J107" s="524"/>
      <c r="K107" s="525"/>
      <c r="L107" s="522"/>
      <c r="M107" s="523"/>
      <c r="N107" s="522"/>
      <c r="O107" s="522"/>
      <c r="P107" s="519"/>
      <c r="Q107" s="521"/>
      <c r="R107" s="521"/>
      <c r="S107" s="521"/>
      <c r="T107" s="521"/>
    </row>
    <row r="108" spans="1:20" s="1" customFormat="1" ht="15" x14ac:dyDescent="0.25">
      <c r="A108" s="10">
        <f t="shared" si="0"/>
        <v>42837</v>
      </c>
      <c r="B108" s="58">
        <v>47.2</v>
      </c>
      <c r="C108" s="135">
        <v>19.2</v>
      </c>
      <c r="D108" s="113">
        <v>1920</v>
      </c>
      <c r="F108" s="522"/>
      <c r="G108" s="522"/>
      <c r="H108" s="523"/>
      <c r="I108" s="522"/>
      <c r="J108" s="524"/>
      <c r="K108" s="525"/>
      <c r="L108" s="522"/>
      <c r="M108" s="523"/>
      <c r="N108" s="522"/>
      <c r="O108" s="522"/>
      <c r="P108" s="519"/>
      <c r="Q108" s="521"/>
      <c r="R108" s="521"/>
      <c r="S108" s="521"/>
      <c r="T108" s="521"/>
    </row>
    <row r="109" spans="1:20" s="1" customFormat="1" ht="15" x14ac:dyDescent="0.25">
      <c r="A109" s="10">
        <f t="shared" si="0"/>
        <v>42838</v>
      </c>
      <c r="B109" s="58">
        <v>50.8</v>
      </c>
      <c r="C109" s="135">
        <v>18.7</v>
      </c>
      <c r="D109" s="113">
        <v>1990</v>
      </c>
      <c r="F109" s="522"/>
      <c r="G109" s="522"/>
      <c r="H109" s="523"/>
      <c r="I109" s="522"/>
      <c r="J109" s="524"/>
      <c r="K109" s="525"/>
      <c r="L109" s="522"/>
      <c r="M109" s="523"/>
      <c r="N109" s="522"/>
      <c r="O109" s="522"/>
      <c r="P109" s="519"/>
      <c r="Q109" s="521"/>
      <c r="R109" s="521"/>
      <c r="S109" s="521"/>
      <c r="T109" s="521"/>
    </row>
    <row r="110" spans="1:20" s="1" customFormat="1" ht="15" x14ac:dyDescent="0.25">
      <c r="A110" s="10">
        <f t="shared" si="0"/>
        <v>42839</v>
      </c>
      <c r="B110" s="58">
        <v>54</v>
      </c>
      <c r="C110" s="135">
        <v>17.5</v>
      </c>
      <c r="D110" s="113">
        <v>2090</v>
      </c>
      <c r="F110" s="522"/>
      <c r="G110" s="522"/>
      <c r="H110" s="523"/>
      <c r="I110" s="522"/>
      <c r="J110" s="524"/>
      <c r="K110" s="525"/>
      <c r="L110" s="522"/>
      <c r="M110" s="523"/>
      <c r="N110" s="522"/>
      <c r="O110" s="522"/>
      <c r="P110" s="519"/>
      <c r="Q110" s="521"/>
      <c r="R110" s="521"/>
      <c r="S110" s="521"/>
      <c r="T110" s="521"/>
    </row>
    <row r="111" spans="1:20" s="1" customFormat="1" ht="15" x14ac:dyDescent="0.25">
      <c r="A111" s="10">
        <f t="shared" si="0"/>
        <v>42840</v>
      </c>
      <c r="B111" s="58">
        <v>49.3</v>
      </c>
      <c r="C111" s="135">
        <v>17.3</v>
      </c>
      <c r="D111" s="113">
        <v>2290</v>
      </c>
      <c r="F111" s="522"/>
      <c r="G111" s="522"/>
      <c r="H111" s="523"/>
      <c r="I111" s="522"/>
      <c r="J111" s="524"/>
      <c r="K111" s="525"/>
      <c r="L111" s="522"/>
      <c r="M111" s="523"/>
      <c r="N111" s="522"/>
      <c r="O111" s="522"/>
      <c r="P111" s="519"/>
      <c r="Q111" s="521"/>
      <c r="R111" s="521"/>
      <c r="S111" s="521"/>
      <c r="T111" s="521"/>
    </row>
    <row r="112" spans="1:20" s="1" customFormat="1" ht="15" x14ac:dyDescent="0.25">
      <c r="A112" s="10">
        <f t="shared" si="0"/>
        <v>42841</v>
      </c>
      <c r="B112" s="58">
        <v>46.8</v>
      </c>
      <c r="C112" s="135">
        <v>17.600000000000001</v>
      </c>
      <c r="D112" s="113">
        <v>2400</v>
      </c>
      <c r="F112" s="522"/>
      <c r="G112" s="522"/>
      <c r="H112" s="523"/>
      <c r="I112" s="522"/>
      <c r="J112" s="524"/>
      <c r="K112" s="525"/>
      <c r="L112" s="522"/>
      <c r="M112" s="523"/>
      <c r="N112" s="522"/>
      <c r="O112" s="522"/>
      <c r="P112" s="519"/>
      <c r="Q112" s="521"/>
      <c r="R112" s="521"/>
      <c r="S112" s="521"/>
      <c r="T112" s="521"/>
    </row>
    <row r="113" spans="1:20" s="1" customFormat="1" ht="15" x14ac:dyDescent="0.25">
      <c r="A113" s="10">
        <f t="shared" si="0"/>
        <v>42842</v>
      </c>
      <c r="B113" s="58">
        <v>45.5</v>
      </c>
      <c r="C113" s="135">
        <v>17.100000000000001</v>
      </c>
      <c r="D113" s="113">
        <v>2530</v>
      </c>
      <c r="F113" s="522"/>
      <c r="G113" s="522"/>
      <c r="H113" s="523"/>
      <c r="I113" s="522"/>
      <c r="J113" s="524"/>
      <c r="K113" s="525"/>
      <c r="L113" s="522"/>
      <c r="M113" s="523"/>
      <c r="N113" s="522"/>
      <c r="O113" s="522"/>
      <c r="P113" s="519"/>
      <c r="Q113" s="521"/>
      <c r="R113" s="521"/>
      <c r="S113" s="521"/>
      <c r="T113" s="521"/>
    </row>
    <row r="114" spans="1:20" s="1" customFormat="1" ht="15" x14ac:dyDescent="0.25">
      <c r="A114" s="10">
        <f t="shared" si="0"/>
        <v>42843</v>
      </c>
      <c r="B114" s="58">
        <v>43.3</v>
      </c>
      <c r="C114" s="135">
        <v>18</v>
      </c>
      <c r="D114" s="113">
        <v>2520</v>
      </c>
      <c r="F114" s="522"/>
      <c r="G114" s="522"/>
      <c r="H114" s="523"/>
      <c r="I114" s="522"/>
      <c r="J114" s="524"/>
      <c r="K114" s="525"/>
      <c r="L114" s="522"/>
      <c r="M114" s="523"/>
      <c r="N114" s="522"/>
      <c r="O114" s="522"/>
      <c r="P114" s="519"/>
      <c r="Q114" s="521"/>
      <c r="R114" s="521"/>
      <c r="S114" s="521"/>
      <c r="T114" s="521"/>
    </row>
    <row r="115" spans="1:20" s="1" customFormat="1" ht="15" x14ac:dyDescent="0.25">
      <c r="A115" s="10">
        <f t="shared" si="0"/>
        <v>42844</v>
      </c>
      <c r="B115" s="58">
        <v>41.2</v>
      </c>
      <c r="C115" s="135">
        <v>19.2</v>
      </c>
      <c r="D115" s="113">
        <v>2720</v>
      </c>
      <c r="F115" s="522"/>
      <c r="G115" s="522"/>
      <c r="H115" s="523"/>
      <c r="I115" s="522"/>
      <c r="J115" s="524"/>
      <c r="K115" s="525"/>
      <c r="L115" s="522"/>
      <c r="M115" s="523"/>
      <c r="N115" s="522"/>
      <c r="O115" s="522"/>
      <c r="P115" s="519"/>
      <c r="Q115" s="521"/>
      <c r="R115" s="521"/>
      <c r="S115" s="521"/>
      <c r="T115" s="521"/>
    </row>
    <row r="116" spans="1:20" s="1" customFormat="1" ht="15" x14ac:dyDescent="0.25">
      <c r="A116" s="10">
        <f t="shared" si="0"/>
        <v>42845</v>
      </c>
      <c r="B116" s="58">
        <v>43.1</v>
      </c>
      <c r="C116" s="135">
        <v>19.899999999999999</v>
      </c>
      <c r="D116" s="113">
        <v>3470</v>
      </c>
      <c r="F116" s="522"/>
      <c r="G116" s="522"/>
      <c r="H116" s="523"/>
      <c r="I116" s="522"/>
      <c r="J116" s="524"/>
      <c r="K116" s="525"/>
      <c r="L116" s="522"/>
      <c r="M116" s="523"/>
      <c r="N116" s="522"/>
      <c r="O116" s="522"/>
      <c r="P116" s="519"/>
      <c r="Q116" s="521"/>
      <c r="R116" s="521"/>
      <c r="S116" s="521"/>
      <c r="T116" s="521"/>
    </row>
    <row r="117" spans="1:20" s="1" customFormat="1" ht="15" x14ac:dyDescent="0.25">
      <c r="A117" s="10">
        <f t="shared" si="0"/>
        <v>42846</v>
      </c>
      <c r="B117" s="58">
        <v>38.700000000000003</v>
      </c>
      <c r="C117" s="135">
        <v>19.7</v>
      </c>
      <c r="D117" s="113">
        <v>2740</v>
      </c>
      <c r="F117" s="522"/>
      <c r="G117" s="522"/>
      <c r="H117" s="523"/>
      <c r="I117" s="522"/>
      <c r="J117" s="524"/>
      <c r="K117" s="525"/>
      <c r="L117" s="522"/>
      <c r="M117" s="523"/>
      <c r="N117" s="522"/>
      <c r="O117" s="522"/>
      <c r="P117" s="519"/>
      <c r="Q117" s="521"/>
      <c r="R117" s="521"/>
      <c r="S117" s="521"/>
      <c r="T117" s="521"/>
    </row>
    <row r="118" spans="1:20" s="1" customFormat="1" ht="15" x14ac:dyDescent="0.25">
      <c r="A118" s="10">
        <f t="shared" si="0"/>
        <v>42847</v>
      </c>
      <c r="B118" s="58">
        <v>33</v>
      </c>
      <c r="C118" s="135">
        <v>20</v>
      </c>
      <c r="D118" s="113">
        <v>2530</v>
      </c>
      <c r="F118" s="522"/>
      <c r="G118" s="522"/>
      <c r="H118" s="523"/>
      <c r="I118" s="522"/>
      <c r="J118" s="524"/>
      <c r="K118" s="525"/>
      <c r="L118" s="522"/>
      <c r="M118" s="523"/>
      <c r="N118" s="522"/>
      <c r="O118" s="522"/>
      <c r="P118" s="519"/>
      <c r="Q118" s="521"/>
      <c r="R118" s="521"/>
      <c r="S118" s="521"/>
      <c r="T118" s="521"/>
    </row>
    <row r="119" spans="1:20" s="1" customFormat="1" ht="15" x14ac:dyDescent="0.25">
      <c r="A119" s="10">
        <f t="shared" si="0"/>
        <v>42848</v>
      </c>
      <c r="B119" s="58">
        <v>30.1</v>
      </c>
      <c r="C119" s="135">
        <v>20</v>
      </c>
      <c r="D119" s="113">
        <v>2360</v>
      </c>
      <c r="F119" s="522"/>
      <c r="G119" s="522"/>
      <c r="H119" s="523"/>
      <c r="I119" s="522"/>
      <c r="J119" s="524"/>
      <c r="K119" s="525"/>
      <c r="L119" s="522"/>
      <c r="M119" s="523"/>
      <c r="N119" s="522"/>
      <c r="O119" s="522"/>
      <c r="P119" s="519"/>
      <c r="Q119" s="521"/>
      <c r="R119" s="521"/>
      <c r="S119" s="521"/>
      <c r="T119" s="521"/>
    </row>
    <row r="120" spans="1:20" s="1" customFormat="1" ht="15" x14ac:dyDescent="0.25">
      <c r="A120" s="10">
        <f t="shared" si="0"/>
        <v>42849</v>
      </c>
      <c r="B120" s="58">
        <v>32</v>
      </c>
      <c r="C120" s="135">
        <v>20.3</v>
      </c>
      <c r="D120" s="113">
        <v>2350</v>
      </c>
      <c r="F120" s="522"/>
      <c r="G120" s="522"/>
      <c r="H120" s="523"/>
      <c r="I120" s="522"/>
      <c r="J120" s="524"/>
      <c r="K120" s="525"/>
      <c r="L120" s="522"/>
      <c r="M120" s="523"/>
      <c r="N120" s="522"/>
      <c r="O120" s="522"/>
      <c r="P120" s="519"/>
      <c r="Q120" s="521"/>
      <c r="R120" s="521"/>
      <c r="S120" s="521"/>
      <c r="T120" s="521"/>
    </row>
    <row r="121" spans="1:20" s="1" customFormat="1" ht="15" x14ac:dyDescent="0.25">
      <c r="A121" s="10">
        <f t="shared" si="0"/>
        <v>42850</v>
      </c>
      <c r="B121" s="58">
        <v>37</v>
      </c>
      <c r="C121" s="135">
        <v>19.399999999999999</v>
      </c>
      <c r="D121" s="113">
        <v>2140</v>
      </c>
      <c r="F121" s="522"/>
      <c r="G121" s="522"/>
      <c r="H121" s="523"/>
      <c r="I121" s="522"/>
      <c r="J121" s="524"/>
      <c r="K121" s="525"/>
      <c r="L121" s="522"/>
      <c r="M121" s="523"/>
      <c r="N121" s="522"/>
      <c r="O121" s="522"/>
      <c r="P121" s="519"/>
      <c r="Q121" s="521"/>
      <c r="R121" s="521"/>
      <c r="S121" s="521"/>
      <c r="T121" s="521"/>
    </row>
    <row r="122" spans="1:20" s="1" customFormat="1" ht="15" x14ac:dyDescent="0.25">
      <c r="A122" s="10">
        <f t="shared" si="0"/>
        <v>42851</v>
      </c>
      <c r="B122" s="58">
        <v>36.299999999999997</v>
      </c>
      <c r="C122" s="135">
        <v>19.399999999999999</v>
      </c>
      <c r="D122" s="113">
        <v>2170</v>
      </c>
      <c r="F122" s="522"/>
      <c r="G122" s="522"/>
      <c r="H122" s="523"/>
      <c r="I122" s="522"/>
      <c r="J122" s="524"/>
      <c r="K122" s="525"/>
      <c r="L122" s="522"/>
      <c r="M122" s="523"/>
      <c r="N122" s="522"/>
      <c r="O122" s="522"/>
      <c r="P122" s="519"/>
      <c r="Q122" s="521"/>
      <c r="R122" s="521"/>
      <c r="S122" s="521"/>
      <c r="T122" s="521"/>
    </row>
    <row r="123" spans="1:20" s="1" customFormat="1" ht="15" x14ac:dyDescent="0.25">
      <c r="A123" s="10">
        <f t="shared" si="0"/>
        <v>42852</v>
      </c>
      <c r="B123" s="58">
        <v>37.9</v>
      </c>
      <c r="C123" s="135">
        <v>20.5</v>
      </c>
      <c r="D123" s="113">
        <v>2470</v>
      </c>
      <c r="F123" s="522"/>
      <c r="G123" s="522"/>
      <c r="H123" s="523"/>
      <c r="I123" s="522"/>
      <c r="J123" s="524"/>
      <c r="K123" s="525"/>
      <c r="L123" s="522"/>
      <c r="M123" s="523"/>
      <c r="N123" s="522"/>
      <c r="O123" s="522"/>
      <c r="P123" s="519"/>
      <c r="Q123" s="521"/>
      <c r="R123" s="521"/>
      <c r="S123" s="521"/>
      <c r="T123" s="521"/>
    </row>
    <row r="124" spans="1:20" s="1" customFormat="1" ht="15" x14ac:dyDescent="0.25">
      <c r="A124" s="10">
        <f t="shared" si="0"/>
        <v>42853</v>
      </c>
      <c r="B124" s="58">
        <v>41.5</v>
      </c>
      <c r="C124" s="135">
        <v>18.899999999999999</v>
      </c>
      <c r="D124" s="113">
        <v>2720</v>
      </c>
      <c r="F124" s="522"/>
      <c r="G124" s="522"/>
      <c r="H124" s="523"/>
      <c r="I124" s="522"/>
      <c r="J124" s="524"/>
      <c r="K124" s="525"/>
      <c r="L124" s="522"/>
      <c r="M124" s="523"/>
      <c r="N124" s="522"/>
      <c r="O124" s="522"/>
      <c r="P124" s="519"/>
      <c r="Q124" s="521"/>
      <c r="R124" s="521"/>
      <c r="S124" s="521"/>
      <c r="T124" s="521"/>
    </row>
    <row r="125" spans="1:20" s="1" customFormat="1" ht="15" x14ac:dyDescent="0.25">
      <c r="A125" s="10">
        <f t="shared" si="0"/>
        <v>42854</v>
      </c>
      <c r="B125" s="58">
        <v>35</v>
      </c>
      <c r="C125" s="135">
        <v>17.600000000000001</v>
      </c>
      <c r="D125" s="113">
        <v>2860</v>
      </c>
      <c r="F125" s="522"/>
      <c r="G125" s="522"/>
      <c r="H125" s="523"/>
      <c r="I125" s="522"/>
      <c r="J125" s="524"/>
      <c r="K125" s="525"/>
      <c r="L125" s="522"/>
      <c r="M125" s="523"/>
      <c r="N125" s="522"/>
      <c r="O125" s="522"/>
      <c r="P125" s="519"/>
      <c r="Q125" s="521"/>
      <c r="R125" s="521"/>
      <c r="S125" s="521"/>
      <c r="T125" s="521"/>
    </row>
    <row r="126" spans="1:20" s="1" customFormat="1" ht="15" x14ac:dyDescent="0.25">
      <c r="A126" s="10">
        <f t="shared" si="0"/>
        <v>42855</v>
      </c>
      <c r="B126" s="58">
        <v>32.299999999999997</v>
      </c>
      <c r="C126" s="135">
        <v>19.8</v>
      </c>
      <c r="D126" s="113">
        <v>2760</v>
      </c>
      <c r="F126" s="522"/>
      <c r="G126" s="522"/>
      <c r="H126" s="523"/>
      <c r="I126" s="522"/>
      <c r="J126" s="524"/>
      <c r="K126" s="525"/>
      <c r="L126" s="522"/>
      <c r="M126" s="523"/>
      <c r="N126" s="522"/>
      <c r="O126" s="522"/>
      <c r="P126" s="519"/>
      <c r="Q126" s="521"/>
      <c r="R126" s="521"/>
      <c r="S126" s="521"/>
      <c r="T126" s="521"/>
    </row>
    <row r="127" spans="1:20" s="1" customFormat="1" ht="15" x14ac:dyDescent="0.25">
      <c r="A127" s="10">
        <f t="shared" si="0"/>
        <v>42856</v>
      </c>
      <c r="B127" s="57">
        <v>31.4</v>
      </c>
      <c r="C127" s="135">
        <v>21.3</v>
      </c>
      <c r="D127" s="113">
        <v>2640</v>
      </c>
      <c r="F127" s="522"/>
      <c r="G127" s="522"/>
      <c r="H127" s="523"/>
      <c r="I127" s="522"/>
      <c r="J127" s="524"/>
      <c r="K127" s="525"/>
      <c r="L127" s="522"/>
      <c r="M127" s="523"/>
      <c r="N127" s="522"/>
      <c r="O127" s="522"/>
      <c r="P127" s="519"/>
      <c r="Q127" s="521"/>
      <c r="R127" s="521"/>
      <c r="S127" s="521"/>
      <c r="T127" s="521"/>
    </row>
    <row r="128" spans="1:20" s="1" customFormat="1" ht="15" x14ac:dyDescent="0.25">
      <c r="A128" s="10">
        <f t="shared" si="0"/>
        <v>42857</v>
      </c>
      <c r="B128" s="57">
        <v>30.8</v>
      </c>
      <c r="C128" s="135">
        <v>22.4</v>
      </c>
      <c r="D128" s="113">
        <v>2240</v>
      </c>
      <c r="F128" s="522"/>
      <c r="G128" s="522"/>
      <c r="H128" s="523"/>
      <c r="I128" s="522"/>
      <c r="J128" s="524"/>
      <c r="K128" s="525"/>
      <c r="L128" s="522"/>
      <c r="M128" s="523"/>
      <c r="N128" s="522"/>
      <c r="O128" s="522"/>
      <c r="P128" s="519"/>
      <c r="Q128" s="521"/>
      <c r="R128" s="521"/>
      <c r="S128" s="521"/>
      <c r="T128" s="521"/>
    </row>
    <row r="129" spans="1:20" s="1" customFormat="1" ht="15" x14ac:dyDescent="0.25">
      <c r="A129" s="10">
        <f t="shared" si="0"/>
        <v>42858</v>
      </c>
      <c r="B129" s="57">
        <v>34.299999999999997</v>
      </c>
      <c r="C129" s="135">
        <v>22.4</v>
      </c>
      <c r="D129" s="113">
        <v>3740</v>
      </c>
      <c r="F129" s="522"/>
      <c r="G129" s="522"/>
      <c r="H129" s="523"/>
      <c r="I129" s="522"/>
      <c r="J129" s="524"/>
      <c r="K129" s="525"/>
      <c r="L129" s="522"/>
      <c r="M129" s="523"/>
      <c r="N129" s="522"/>
      <c r="O129" s="522"/>
      <c r="P129" s="519"/>
      <c r="Q129" s="521"/>
      <c r="R129" s="521"/>
      <c r="S129" s="521"/>
      <c r="T129" s="521"/>
    </row>
    <row r="130" spans="1:20" s="1" customFormat="1" ht="15" x14ac:dyDescent="0.25">
      <c r="A130" s="254">
        <f t="shared" si="0"/>
        <v>42859</v>
      </c>
      <c r="B130" s="57">
        <v>39.5</v>
      </c>
      <c r="C130" s="135">
        <v>22.4</v>
      </c>
      <c r="D130" s="113">
        <v>6250</v>
      </c>
      <c r="F130" s="522"/>
      <c r="G130" s="522"/>
      <c r="H130" s="523"/>
      <c r="I130" s="522"/>
      <c r="J130" s="524"/>
      <c r="K130" s="525"/>
      <c r="L130" s="522"/>
      <c r="M130" s="523"/>
      <c r="N130" s="522"/>
      <c r="O130" s="522"/>
      <c r="P130" s="519"/>
      <c r="Q130" s="521"/>
      <c r="R130" s="521"/>
      <c r="S130" s="521"/>
      <c r="T130" s="521"/>
    </row>
    <row r="131" spans="1:20" s="1" customFormat="1" ht="15" x14ac:dyDescent="0.25">
      <c r="A131" s="10">
        <f t="shared" si="0"/>
        <v>42860</v>
      </c>
      <c r="B131" s="57">
        <v>40.6</v>
      </c>
      <c r="C131" s="135">
        <v>22.2</v>
      </c>
      <c r="D131" s="113">
        <v>7940</v>
      </c>
      <c r="F131" s="522"/>
      <c r="G131" s="522"/>
      <c r="H131" s="523"/>
      <c r="I131" s="522"/>
      <c r="J131" s="524"/>
      <c r="K131" s="525"/>
      <c r="L131" s="522"/>
      <c r="M131" s="523"/>
      <c r="N131" s="522"/>
      <c r="O131" s="522"/>
      <c r="P131" s="519"/>
      <c r="Q131" s="521"/>
      <c r="R131" s="521"/>
      <c r="S131" s="521"/>
      <c r="T131" s="521"/>
    </row>
    <row r="132" spans="1:20" s="1" customFormat="1" ht="15" x14ac:dyDescent="0.25">
      <c r="A132" s="10">
        <f t="shared" si="0"/>
        <v>42861</v>
      </c>
      <c r="B132" s="57">
        <v>35.799999999999997</v>
      </c>
      <c r="C132" s="135">
        <v>21.9</v>
      </c>
      <c r="D132" s="113">
        <v>9110</v>
      </c>
      <c r="F132" s="522"/>
      <c r="G132" s="522"/>
      <c r="H132" s="523"/>
      <c r="I132" s="522"/>
      <c r="J132" s="524"/>
      <c r="K132" s="525"/>
      <c r="L132" s="522"/>
      <c r="M132" s="523"/>
      <c r="N132" s="522"/>
      <c r="O132" s="522"/>
      <c r="P132" s="519"/>
      <c r="Q132" s="521"/>
      <c r="R132" s="521"/>
      <c r="S132" s="521"/>
      <c r="T132" s="521"/>
    </row>
    <row r="133" spans="1:20" s="1" customFormat="1" ht="15" x14ac:dyDescent="0.25">
      <c r="A133" s="10">
        <f t="shared" si="0"/>
        <v>42862</v>
      </c>
      <c r="B133" s="57">
        <v>31.4</v>
      </c>
      <c r="C133" s="135">
        <v>21.3</v>
      </c>
      <c r="D133" s="113">
        <v>10700</v>
      </c>
      <c r="F133" s="522"/>
      <c r="G133" s="522"/>
      <c r="H133" s="523"/>
      <c r="I133" s="522"/>
      <c r="J133" s="524"/>
      <c r="K133" s="526"/>
      <c r="L133" s="522"/>
      <c r="M133" s="523"/>
      <c r="N133" s="522"/>
      <c r="O133" s="522"/>
      <c r="P133" s="519"/>
      <c r="Q133" s="521"/>
      <c r="R133" s="521"/>
      <c r="S133" s="521"/>
      <c r="T133" s="521"/>
    </row>
    <row r="134" spans="1:20" s="1" customFormat="1" ht="15" x14ac:dyDescent="0.25">
      <c r="A134" s="10">
        <f t="shared" si="0"/>
        <v>42863</v>
      </c>
      <c r="B134" s="57">
        <v>31.9</v>
      </c>
      <c r="C134" s="135">
        <v>22.5</v>
      </c>
      <c r="D134" s="113">
        <v>1750</v>
      </c>
      <c r="F134" s="522"/>
      <c r="G134" s="522"/>
      <c r="H134" s="523"/>
      <c r="I134" s="522"/>
      <c r="J134" s="524"/>
      <c r="K134" s="525"/>
      <c r="L134" s="522"/>
      <c r="M134" s="523"/>
      <c r="N134" s="522"/>
      <c r="O134" s="522"/>
      <c r="P134" s="519"/>
      <c r="Q134" s="521"/>
      <c r="R134" s="521"/>
      <c r="S134" s="521"/>
      <c r="T134" s="521"/>
    </row>
    <row r="135" spans="1:20" s="1" customFormat="1" ht="15" x14ac:dyDescent="0.25">
      <c r="A135" s="10">
        <f t="shared" si="0"/>
        <v>42864</v>
      </c>
      <c r="B135" s="57">
        <v>29.1</v>
      </c>
      <c r="C135" s="135">
        <v>22.2</v>
      </c>
      <c r="D135" s="113">
        <v>3780</v>
      </c>
      <c r="F135" s="522"/>
      <c r="G135" s="522"/>
      <c r="H135" s="523"/>
      <c r="I135" s="522"/>
      <c r="J135" s="524"/>
      <c r="K135" s="525"/>
      <c r="L135" s="522"/>
      <c r="M135" s="523"/>
      <c r="N135" s="522"/>
      <c r="O135" s="522"/>
      <c r="P135" s="519"/>
      <c r="Q135" s="521"/>
      <c r="R135" s="521"/>
      <c r="S135" s="521"/>
      <c r="T135" s="521"/>
    </row>
    <row r="136" spans="1:20" s="1" customFormat="1" ht="15" x14ac:dyDescent="0.25">
      <c r="A136" s="10">
        <f t="shared" si="0"/>
        <v>42865</v>
      </c>
      <c r="B136" s="57">
        <v>33.299999999999997</v>
      </c>
      <c r="C136" s="135">
        <v>21.9</v>
      </c>
      <c r="D136" s="113">
        <v>2610</v>
      </c>
      <c r="F136" s="522"/>
      <c r="G136" s="522"/>
      <c r="H136" s="523"/>
      <c r="I136" s="522"/>
      <c r="J136" s="524"/>
      <c r="K136" s="525"/>
      <c r="L136" s="522"/>
      <c r="M136" s="523"/>
      <c r="N136" s="522"/>
      <c r="O136" s="522"/>
      <c r="P136" s="519"/>
      <c r="Q136" s="521"/>
      <c r="R136" s="521"/>
      <c r="S136" s="521"/>
      <c r="T136" s="521"/>
    </row>
    <row r="137" spans="1:20" s="1" customFormat="1" ht="15" x14ac:dyDescent="0.25">
      <c r="A137" s="10">
        <f t="shared" ref="A137:A200" si="1">+A136+1</f>
        <v>42866</v>
      </c>
      <c r="B137" s="57">
        <v>38.6</v>
      </c>
      <c r="C137" s="135">
        <v>21.9</v>
      </c>
      <c r="D137" s="113">
        <v>7470</v>
      </c>
      <c r="F137" s="522"/>
      <c r="G137" s="522"/>
      <c r="H137" s="523"/>
      <c r="I137" s="522"/>
      <c r="J137" s="524"/>
      <c r="K137" s="525"/>
      <c r="L137" s="522"/>
      <c r="M137" s="523"/>
      <c r="N137" s="522"/>
      <c r="O137" s="522"/>
      <c r="P137" s="519"/>
      <c r="Q137" s="521"/>
      <c r="R137" s="521"/>
      <c r="S137" s="521"/>
      <c r="T137" s="521"/>
    </row>
    <row r="138" spans="1:20" s="1" customFormat="1" ht="15" x14ac:dyDescent="0.25">
      <c r="A138" s="10">
        <f t="shared" si="1"/>
        <v>42867</v>
      </c>
      <c r="B138" s="57">
        <v>41.2</v>
      </c>
      <c r="C138" s="135">
        <v>21.3</v>
      </c>
      <c r="D138" s="113">
        <v>7600</v>
      </c>
      <c r="F138" s="522"/>
      <c r="G138" s="522"/>
      <c r="H138" s="523"/>
      <c r="I138" s="522"/>
      <c r="J138" s="524"/>
      <c r="K138" s="525"/>
      <c r="L138" s="522"/>
      <c r="M138" s="523"/>
      <c r="N138" s="522"/>
      <c r="O138" s="522"/>
      <c r="P138" s="519"/>
      <c r="Q138" s="521"/>
      <c r="R138" s="521"/>
      <c r="S138" s="521"/>
      <c r="T138" s="521"/>
    </row>
    <row r="139" spans="1:20" s="1" customFormat="1" ht="15" x14ac:dyDescent="0.25">
      <c r="A139" s="10">
        <f t="shared" si="1"/>
        <v>42868</v>
      </c>
      <c r="B139" s="57">
        <v>32.299999999999997</v>
      </c>
      <c r="C139" s="135">
        <v>20.100000000000001</v>
      </c>
      <c r="D139" s="113">
        <v>6230</v>
      </c>
      <c r="F139" s="522"/>
      <c r="G139" s="522"/>
      <c r="H139" s="523"/>
      <c r="I139" s="522"/>
      <c r="J139" s="524"/>
      <c r="K139" s="525"/>
      <c r="L139" s="522"/>
      <c r="M139" s="523"/>
      <c r="N139" s="522"/>
      <c r="O139" s="522"/>
      <c r="P139" s="519"/>
      <c r="Q139" s="521"/>
      <c r="R139" s="521"/>
      <c r="S139" s="521"/>
      <c r="T139" s="521"/>
    </row>
    <row r="140" spans="1:20" s="1" customFormat="1" ht="15" x14ac:dyDescent="0.25">
      <c r="A140" s="10">
        <f t="shared" si="1"/>
        <v>42869</v>
      </c>
      <c r="B140" s="57">
        <v>26.2</v>
      </c>
      <c r="C140" s="135">
        <v>20.100000000000001</v>
      </c>
      <c r="D140" s="113">
        <v>1900</v>
      </c>
      <c r="F140" s="522"/>
      <c r="G140" s="522"/>
      <c r="H140" s="523"/>
      <c r="I140" s="522"/>
      <c r="J140" s="524"/>
      <c r="K140" s="525"/>
      <c r="L140" s="522"/>
      <c r="M140" s="523"/>
      <c r="N140" s="522"/>
      <c r="O140" s="522"/>
      <c r="P140" s="519"/>
      <c r="Q140" s="521"/>
      <c r="R140" s="521"/>
      <c r="S140" s="521"/>
      <c r="T140" s="521"/>
    </row>
    <row r="141" spans="1:20" s="1" customFormat="1" ht="15" x14ac:dyDescent="0.25">
      <c r="A141" s="10">
        <f t="shared" si="1"/>
        <v>42870</v>
      </c>
      <c r="B141" s="57">
        <v>23.5</v>
      </c>
      <c r="C141" s="135">
        <v>20.2</v>
      </c>
      <c r="D141" s="113">
        <v>1440</v>
      </c>
      <c r="F141" s="522"/>
      <c r="G141" s="522"/>
      <c r="H141" s="523"/>
      <c r="I141" s="522"/>
      <c r="J141" s="524"/>
      <c r="K141" s="525"/>
      <c r="L141" s="522"/>
      <c r="M141" s="523"/>
      <c r="N141" s="522"/>
      <c r="O141" s="522"/>
      <c r="P141" s="519"/>
      <c r="Q141" s="521"/>
      <c r="R141" s="521"/>
      <c r="S141" s="521"/>
      <c r="T141" s="521"/>
    </row>
    <row r="142" spans="1:20" s="1" customFormat="1" ht="15" x14ac:dyDescent="0.25">
      <c r="A142" s="10">
        <f t="shared" si="1"/>
        <v>42871</v>
      </c>
      <c r="B142" s="57">
        <v>24</v>
      </c>
      <c r="C142" s="135">
        <v>19.3</v>
      </c>
      <c r="D142" s="113">
        <v>1390</v>
      </c>
      <c r="F142" s="522"/>
      <c r="G142" s="522"/>
      <c r="H142" s="523"/>
      <c r="I142" s="522"/>
      <c r="J142" s="524"/>
      <c r="K142" s="525"/>
      <c r="L142" s="522"/>
      <c r="M142" s="523"/>
      <c r="N142" s="522"/>
      <c r="O142" s="522"/>
      <c r="P142" s="519"/>
      <c r="Q142" s="521"/>
      <c r="R142" s="521"/>
      <c r="S142" s="521"/>
      <c r="T142" s="521"/>
    </row>
    <row r="143" spans="1:20" s="1" customFormat="1" ht="15" x14ac:dyDescent="0.25">
      <c r="A143" s="10">
        <f t="shared" si="1"/>
        <v>42872</v>
      </c>
      <c r="B143" s="57">
        <v>25.6</v>
      </c>
      <c r="C143" s="135">
        <v>20</v>
      </c>
      <c r="D143" s="113">
        <v>1460</v>
      </c>
      <c r="F143" s="522"/>
      <c r="G143" s="522"/>
      <c r="H143" s="523"/>
      <c r="I143" s="522"/>
      <c r="J143" s="524"/>
      <c r="K143" s="525"/>
      <c r="L143" s="522"/>
      <c r="M143" s="523"/>
      <c r="N143" s="522"/>
      <c r="O143" s="522"/>
      <c r="P143" s="519"/>
      <c r="Q143" s="521"/>
      <c r="R143" s="521"/>
      <c r="S143" s="521"/>
      <c r="T143" s="521"/>
    </row>
    <row r="144" spans="1:20" s="1" customFormat="1" ht="15" x14ac:dyDescent="0.25">
      <c r="A144" s="10">
        <f t="shared" si="1"/>
        <v>42873</v>
      </c>
      <c r="B144" s="57">
        <v>35.200000000000003</v>
      </c>
      <c r="C144" s="135">
        <v>20.3</v>
      </c>
      <c r="D144" s="113">
        <v>1430</v>
      </c>
      <c r="F144" s="522"/>
      <c r="G144" s="522"/>
      <c r="H144" s="523"/>
      <c r="I144" s="522"/>
      <c r="J144" s="524"/>
      <c r="K144" s="525"/>
      <c r="L144" s="522"/>
      <c r="M144" s="523"/>
      <c r="N144" s="522"/>
      <c r="O144" s="522"/>
      <c r="P144" s="519"/>
      <c r="Q144" s="521"/>
      <c r="R144" s="521"/>
      <c r="S144" s="521"/>
      <c r="T144" s="521"/>
    </row>
    <row r="145" spans="1:20" s="1" customFormat="1" ht="15" x14ac:dyDescent="0.25">
      <c r="A145" s="10">
        <f t="shared" si="1"/>
        <v>42874</v>
      </c>
      <c r="B145" s="57">
        <v>41.6</v>
      </c>
      <c r="C145" s="135">
        <v>21.9</v>
      </c>
      <c r="D145" s="113">
        <v>1340</v>
      </c>
      <c r="F145" s="522"/>
      <c r="G145" s="522"/>
      <c r="H145" s="523"/>
      <c r="I145" s="522"/>
      <c r="J145" s="524"/>
      <c r="K145" s="525"/>
      <c r="L145" s="522"/>
      <c r="M145" s="523"/>
      <c r="N145" s="522"/>
      <c r="O145" s="522"/>
      <c r="P145" s="519"/>
      <c r="Q145" s="521"/>
      <c r="R145" s="521"/>
      <c r="S145" s="521"/>
      <c r="T145" s="521"/>
    </row>
    <row r="146" spans="1:20" s="1" customFormat="1" ht="15" x14ac:dyDescent="0.25">
      <c r="A146" s="10">
        <f t="shared" si="1"/>
        <v>42875</v>
      </c>
      <c r="B146" s="57">
        <v>52</v>
      </c>
      <c r="C146" s="135">
        <v>23.8</v>
      </c>
      <c r="D146" s="113">
        <v>1180</v>
      </c>
      <c r="F146" s="522"/>
      <c r="G146" s="522"/>
      <c r="H146" s="523"/>
      <c r="I146" s="522"/>
      <c r="J146" s="524"/>
      <c r="K146" s="525"/>
      <c r="L146" s="522"/>
      <c r="M146" s="523"/>
      <c r="N146" s="522"/>
      <c r="O146" s="522"/>
      <c r="P146" s="519"/>
      <c r="Q146" s="521"/>
      <c r="R146" s="521"/>
      <c r="S146" s="521"/>
      <c r="T146" s="521"/>
    </row>
    <row r="147" spans="1:20" s="1" customFormat="1" ht="15" x14ac:dyDescent="0.25">
      <c r="A147" s="254">
        <f t="shared" si="1"/>
        <v>42876</v>
      </c>
      <c r="B147" s="57">
        <v>46.2</v>
      </c>
      <c r="C147" s="135">
        <v>25.3</v>
      </c>
      <c r="D147" s="113">
        <v>1500</v>
      </c>
      <c r="F147" s="522"/>
      <c r="G147" s="522"/>
      <c r="H147" s="523"/>
      <c r="I147" s="522"/>
      <c r="J147" s="524"/>
      <c r="K147" s="525"/>
      <c r="L147" s="522"/>
      <c r="M147" s="523"/>
      <c r="N147" s="522"/>
      <c r="O147" s="522"/>
      <c r="P147" s="519"/>
      <c r="Q147" s="521"/>
      <c r="R147" s="521"/>
      <c r="S147" s="521"/>
      <c r="T147" s="521"/>
    </row>
    <row r="148" spans="1:20" s="1" customFormat="1" ht="15" x14ac:dyDescent="0.25">
      <c r="A148" s="10">
        <f t="shared" si="1"/>
        <v>42877</v>
      </c>
      <c r="B148" s="57">
        <v>45.3</v>
      </c>
      <c r="C148" s="135">
        <v>26.2</v>
      </c>
      <c r="D148" s="113">
        <v>1690</v>
      </c>
      <c r="F148" s="522"/>
      <c r="G148" s="522"/>
      <c r="H148" s="523"/>
      <c r="I148" s="522"/>
      <c r="J148" s="524"/>
      <c r="K148" s="525"/>
      <c r="L148" s="522"/>
      <c r="M148" s="523"/>
      <c r="N148" s="522"/>
      <c r="O148" s="522"/>
      <c r="P148" s="519"/>
      <c r="Q148" s="521"/>
      <c r="R148" s="521"/>
      <c r="S148" s="521"/>
      <c r="T148" s="521"/>
    </row>
    <row r="149" spans="1:20" s="1" customFormat="1" ht="15" x14ac:dyDescent="0.25">
      <c r="A149" s="10">
        <f t="shared" si="1"/>
        <v>42878</v>
      </c>
      <c r="B149" s="57">
        <v>43.6</v>
      </c>
      <c r="C149" s="135">
        <v>26.7</v>
      </c>
      <c r="D149" s="113">
        <v>1570</v>
      </c>
      <c r="F149" s="522"/>
      <c r="G149" s="522"/>
      <c r="H149" s="523"/>
      <c r="I149" s="522"/>
      <c r="J149" s="524"/>
      <c r="K149" s="525"/>
      <c r="L149" s="522"/>
      <c r="M149" s="523"/>
      <c r="N149" s="522"/>
      <c r="O149" s="522"/>
      <c r="P149" s="519"/>
      <c r="Q149" s="521"/>
      <c r="R149" s="521"/>
      <c r="S149" s="521"/>
      <c r="T149" s="521"/>
    </row>
    <row r="150" spans="1:20" s="1" customFormat="1" ht="15" x14ac:dyDescent="0.25">
      <c r="A150" s="10">
        <f t="shared" si="1"/>
        <v>42879</v>
      </c>
      <c r="B150" s="57">
        <v>44.9</v>
      </c>
      <c r="C150" s="135">
        <v>26</v>
      </c>
      <c r="D150" s="113">
        <v>1410</v>
      </c>
      <c r="F150" s="522"/>
      <c r="G150" s="522"/>
      <c r="H150" s="523"/>
      <c r="I150" s="522"/>
      <c r="J150" s="524"/>
      <c r="K150" s="525"/>
      <c r="L150" s="522"/>
      <c r="M150" s="523"/>
      <c r="N150" s="522"/>
      <c r="O150" s="522"/>
      <c r="P150" s="519"/>
      <c r="Q150" s="521"/>
      <c r="R150" s="521"/>
      <c r="S150" s="521"/>
      <c r="T150" s="521"/>
    </row>
    <row r="151" spans="1:20" s="1" customFormat="1" ht="15" x14ac:dyDescent="0.25">
      <c r="A151" s="254">
        <f t="shared" si="1"/>
        <v>42880</v>
      </c>
      <c r="B151" s="57">
        <v>45.9</v>
      </c>
      <c r="C151" s="135">
        <v>23.2</v>
      </c>
      <c r="D151" s="113">
        <v>1450</v>
      </c>
      <c r="F151" s="522"/>
      <c r="G151" s="522"/>
      <c r="H151" s="523"/>
      <c r="I151" s="522"/>
      <c r="J151" s="524"/>
      <c r="K151" s="525"/>
      <c r="L151" s="522"/>
      <c r="M151" s="523"/>
      <c r="N151" s="522"/>
      <c r="O151" s="522"/>
      <c r="P151" s="519"/>
      <c r="Q151" s="521"/>
      <c r="R151" s="521"/>
      <c r="S151" s="521"/>
      <c r="T151" s="521"/>
    </row>
    <row r="152" spans="1:20" s="1" customFormat="1" ht="15" x14ac:dyDescent="0.25">
      <c r="A152" s="10">
        <f t="shared" si="1"/>
        <v>42881</v>
      </c>
      <c r="B152" s="57">
        <v>51.6</v>
      </c>
      <c r="C152" s="135">
        <v>22</v>
      </c>
      <c r="D152" s="113">
        <v>1280</v>
      </c>
      <c r="F152" s="522"/>
      <c r="G152" s="522"/>
      <c r="H152" s="523"/>
      <c r="I152" s="522"/>
      <c r="J152" s="524"/>
      <c r="K152" s="525"/>
      <c r="L152" s="522"/>
      <c r="M152" s="523"/>
      <c r="N152" s="522"/>
      <c r="O152" s="522"/>
      <c r="P152" s="519"/>
      <c r="Q152" s="521"/>
      <c r="R152" s="521"/>
      <c r="S152" s="521"/>
      <c r="T152" s="521"/>
    </row>
    <row r="153" spans="1:20" s="1" customFormat="1" ht="15" x14ac:dyDescent="0.25">
      <c r="A153" s="10">
        <f t="shared" si="1"/>
        <v>42882</v>
      </c>
      <c r="B153" s="57">
        <v>52.8</v>
      </c>
      <c r="C153" s="135">
        <v>23</v>
      </c>
      <c r="D153" s="113">
        <v>1300</v>
      </c>
      <c r="F153" s="522"/>
      <c r="G153" s="522"/>
      <c r="H153" s="523"/>
      <c r="I153" s="522"/>
      <c r="J153" s="524"/>
      <c r="K153" s="525"/>
      <c r="L153" s="522"/>
      <c r="M153" s="523"/>
      <c r="N153" s="522"/>
      <c r="O153" s="522"/>
      <c r="P153" s="519"/>
      <c r="Q153" s="521"/>
      <c r="R153" s="521"/>
      <c r="S153" s="521"/>
      <c r="T153" s="521"/>
    </row>
    <row r="154" spans="1:20" s="1" customFormat="1" ht="15" x14ac:dyDescent="0.25">
      <c r="A154" s="10">
        <f t="shared" si="1"/>
        <v>42883</v>
      </c>
      <c r="B154" s="57">
        <v>68.599999999999994</v>
      </c>
      <c r="C154" s="135">
        <v>24.1</v>
      </c>
      <c r="D154" s="113">
        <v>1120</v>
      </c>
      <c r="F154" s="522"/>
      <c r="G154" s="522"/>
      <c r="H154" s="523"/>
      <c r="I154" s="522"/>
      <c r="J154" s="524"/>
      <c r="K154" s="525"/>
      <c r="L154" s="522"/>
      <c r="M154" s="523"/>
      <c r="N154" s="522"/>
      <c r="O154" s="522"/>
      <c r="P154" s="519"/>
      <c r="Q154" s="521"/>
      <c r="R154" s="521"/>
      <c r="S154" s="521"/>
      <c r="T154" s="521"/>
    </row>
    <row r="155" spans="1:20" s="1" customFormat="1" ht="15" x14ac:dyDescent="0.25">
      <c r="A155" s="10">
        <f t="shared" si="1"/>
        <v>42884</v>
      </c>
      <c r="B155" s="57">
        <v>77.5</v>
      </c>
      <c r="C155" s="135">
        <v>24.8</v>
      </c>
      <c r="D155" s="113">
        <v>1040</v>
      </c>
      <c r="F155" s="522"/>
      <c r="G155" s="522"/>
      <c r="H155" s="523"/>
      <c r="I155" s="522"/>
      <c r="J155" s="524"/>
      <c r="K155" s="525"/>
      <c r="L155" s="522"/>
      <c r="M155" s="523"/>
      <c r="N155" s="522"/>
      <c r="O155" s="522"/>
      <c r="P155" s="519"/>
      <c r="Q155" s="521"/>
      <c r="R155" s="521"/>
      <c r="S155" s="521"/>
      <c r="T155" s="521"/>
    </row>
    <row r="156" spans="1:20" s="1" customFormat="1" ht="15" x14ac:dyDescent="0.25">
      <c r="A156" s="10">
        <f t="shared" si="1"/>
        <v>42885</v>
      </c>
      <c r="B156" s="57">
        <v>85.8</v>
      </c>
      <c r="C156" s="135">
        <v>24.4</v>
      </c>
      <c r="D156" s="423">
        <v>958</v>
      </c>
      <c r="F156" s="522"/>
      <c r="G156" s="522"/>
      <c r="H156" s="523"/>
      <c r="I156" s="522"/>
      <c r="J156" s="524"/>
      <c r="K156" s="525"/>
      <c r="L156" s="522"/>
      <c r="M156" s="523"/>
      <c r="N156" s="522"/>
      <c r="O156" s="522"/>
      <c r="P156" s="519"/>
      <c r="Q156" s="521"/>
      <c r="R156" s="521"/>
      <c r="S156" s="521"/>
      <c r="T156" s="521"/>
    </row>
    <row r="157" spans="1:20" s="1" customFormat="1" ht="15" x14ac:dyDescent="0.25">
      <c r="A157" s="10">
        <f t="shared" si="1"/>
        <v>42886</v>
      </c>
      <c r="B157" s="58">
        <v>78.5</v>
      </c>
      <c r="C157" s="135">
        <v>24.5</v>
      </c>
      <c r="D157" s="113">
        <v>1030</v>
      </c>
      <c r="F157" s="522"/>
      <c r="G157" s="522"/>
      <c r="H157" s="523"/>
      <c r="I157" s="522"/>
      <c r="J157" s="524"/>
      <c r="K157" s="525"/>
      <c r="L157" s="522"/>
      <c r="M157" s="523"/>
      <c r="N157" s="522"/>
      <c r="O157" s="522"/>
      <c r="P157" s="519"/>
      <c r="Q157" s="521"/>
      <c r="R157" s="521"/>
      <c r="S157" s="521"/>
      <c r="T157" s="521"/>
    </row>
    <row r="158" spans="1:20" s="1" customFormat="1" ht="15" x14ac:dyDescent="0.25">
      <c r="A158" s="10">
        <f t="shared" si="1"/>
        <v>42887</v>
      </c>
      <c r="B158" s="58">
        <v>93.7</v>
      </c>
      <c r="C158" s="135">
        <v>24.7</v>
      </c>
      <c r="D158" s="423">
        <v>933</v>
      </c>
      <c r="F158" s="522"/>
      <c r="G158" s="522"/>
      <c r="H158" s="523"/>
      <c r="I158" s="522"/>
      <c r="J158" s="524"/>
      <c r="K158" s="525"/>
      <c r="L158" s="522"/>
      <c r="M158" s="523"/>
      <c r="N158" s="522"/>
      <c r="O158" s="522"/>
      <c r="P158" s="519"/>
      <c r="Q158" s="521"/>
      <c r="R158" s="521"/>
      <c r="S158" s="521"/>
      <c r="T158" s="521"/>
    </row>
    <row r="159" spans="1:20" s="1" customFormat="1" ht="15" x14ac:dyDescent="0.25">
      <c r="A159" s="10">
        <f t="shared" si="1"/>
        <v>42888</v>
      </c>
      <c r="B159" s="58">
        <v>92.7</v>
      </c>
      <c r="C159" s="135">
        <v>25.4</v>
      </c>
      <c r="D159" s="113">
        <v>1170</v>
      </c>
      <c r="F159" s="522"/>
      <c r="G159" s="522"/>
      <c r="H159" s="523"/>
      <c r="I159" s="522"/>
      <c r="J159" s="524"/>
      <c r="K159" s="525"/>
      <c r="L159" s="522"/>
      <c r="M159" s="523"/>
      <c r="N159" s="522"/>
      <c r="O159" s="522"/>
      <c r="P159" s="519"/>
      <c r="Q159" s="521"/>
      <c r="R159" s="521"/>
      <c r="S159" s="521"/>
      <c r="T159" s="521"/>
    </row>
    <row r="160" spans="1:20" s="1" customFormat="1" ht="15" x14ac:dyDescent="0.25">
      <c r="A160" s="10">
        <f t="shared" si="1"/>
        <v>42889</v>
      </c>
      <c r="B160" s="58">
        <v>93.7</v>
      </c>
      <c r="C160" s="135">
        <v>25.8</v>
      </c>
      <c r="D160" s="113">
        <v>1130</v>
      </c>
      <c r="F160" s="522"/>
      <c r="G160" s="522"/>
      <c r="H160" s="523"/>
      <c r="I160" s="522"/>
      <c r="J160" s="524"/>
      <c r="K160" s="525"/>
      <c r="L160" s="522"/>
      <c r="M160" s="523"/>
      <c r="N160" s="522"/>
      <c r="O160" s="522"/>
      <c r="P160" s="519"/>
      <c r="Q160" s="521"/>
      <c r="R160" s="521"/>
      <c r="S160" s="521"/>
      <c r="T160" s="521"/>
    </row>
    <row r="161" spans="1:20" s="1" customFormat="1" ht="15" x14ac:dyDescent="0.25">
      <c r="A161" s="10">
        <f t="shared" si="1"/>
        <v>42890</v>
      </c>
      <c r="B161" s="58">
        <v>77.900000000000006</v>
      </c>
      <c r="C161" s="135">
        <v>25.6</v>
      </c>
      <c r="D161" s="113">
        <v>1270</v>
      </c>
      <c r="F161" s="522"/>
      <c r="G161" s="522"/>
      <c r="H161" s="523"/>
      <c r="I161" s="522"/>
      <c r="J161" s="524"/>
      <c r="K161" s="525"/>
      <c r="L161" s="522"/>
      <c r="M161" s="523"/>
      <c r="N161" s="522"/>
      <c r="O161" s="522"/>
      <c r="P161" s="519"/>
      <c r="Q161" s="521"/>
      <c r="R161" s="521"/>
      <c r="S161" s="521"/>
      <c r="T161" s="521"/>
    </row>
    <row r="162" spans="1:20" s="1" customFormat="1" ht="15" x14ac:dyDescent="0.25">
      <c r="A162" s="10">
        <f t="shared" si="1"/>
        <v>42891</v>
      </c>
      <c r="B162" s="58">
        <v>54.7</v>
      </c>
      <c r="C162" s="135">
        <v>24.8</v>
      </c>
      <c r="D162" s="113">
        <v>1390</v>
      </c>
      <c r="F162" s="522"/>
      <c r="G162" s="522"/>
      <c r="H162" s="523"/>
      <c r="I162" s="522"/>
      <c r="J162" s="524"/>
      <c r="K162" s="525"/>
      <c r="L162" s="522"/>
      <c r="M162" s="523"/>
      <c r="N162" s="522"/>
      <c r="O162" s="522"/>
      <c r="P162" s="519"/>
      <c r="Q162" s="521"/>
      <c r="R162" s="521"/>
      <c r="S162" s="521"/>
      <c r="T162" s="521"/>
    </row>
    <row r="163" spans="1:20" s="1" customFormat="1" ht="15" x14ac:dyDescent="0.25">
      <c r="A163" s="10">
        <f t="shared" si="1"/>
        <v>42892</v>
      </c>
      <c r="B163" s="58">
        <v>32.700000000000003</v>
      </c>
      <c r="C163" s="135">
        <v>25.7</v>
      </c>
      <c r="D163" s="113">
        <v>1420</v>
      </c>
      <c r="F163" s="522"/>
      <c r="G163" s="522"/>
      <c r="H163" s="523"/>
      <c r="I163" s="522"/>
      <c r="J163" s="524"/>
      <c r="K163" s="525"/>
      <c r="L163" s="522"/>
      <c r="M163" s="523"/>
      <c r="N163" s="522"/>
      <c r="O163" s="522"/>
      <c r="P163" s="519"/>
      <c r="Q163" s="521"/>
      <c r="R163" s="521"/>
      <c r="S163" s="521"/>
      <c r="T163" s="521"/>
    </row>
    <row r="164" spans="1:20" s="1" customFormat="1" ht="15" x14ac:dyDescent="0.25">
      <c r="A164" s="10">
        <f t="shared" si="1"/>
        <v>42893</v>
      </c>
      <c r="B164" s="58">
        <v>15.8</v>
      </c>
      <c r="C164" s="135">
        <v>25.1</v>
      </c>
      <c r="D164" s="113">
        <v>1470</v>
      </c>
      <c r="F164" s="522"/>
      <c r="G164" s="522"/>
      <c r="H164" s="523"/>
      <c r="I164" s="522"/>
      <c r="J164" s="524"/>
      <c r="K164" s="525"/>
      <c r="L164" s="522"/>
      <c r="M164" s="523"/>
      <c r="N164" s="522"/>
      <c r="O164" s="522"/>
      <c r="P164" s="519"/>
      <c r="Q164" s="521"/>
      <c r="R164" s="521"/>
      <c r="S164" s="521"/>
      <c r="T164" s="521"/>
    </row>
    <row r="165" spans="1:20" s="1" customFormat="1" ht="15" x14ac:dyDescent="0.25">
      <c r="A165" s="10">
        <f t="shared" si="1"/>
        <v>42894</v>
      </c>
      <c r="B165" s="58">
        <v>6.28</v>
      </c>
      <c r="C165" s="135">
        <v>22.9</v>
      </c>
      <c r="D165" s="113">
        <v>1330</v>
      </c>
      <c r="F165" s="522"/>
      <c r="G165" s="522"/>
      <c r="H165" s="523"/>
      <c r="I165" s="522"/>
      <c r="J165" s="524"/>
      <c r="K165" s="525"/>
      <c r="L165" s="522"/>
      <c r="M165" s="523"/>
      <c r="N165" s="522"/>
      <c r="O165" s="522"/>
      <c r="P165" s="519"/>
      <c r="Q165" s="521"/>
      <c r="R165" s="521"/>
      <c r="S165" s="521"/>
      <c r="T165" s="521"/>
    </row>
    <row r="166" spans="1:20" s="1" customFormat="1" ht="15" x14ac:dyDescent="0.25">
      <c r="A166" s="10">
        <f t="shared" si="1"/>
        <v>42895</v>
      </c>
      <c r="B166" s="58">
        <v>5.73</v>
      </c>
      <c r="C166" s="135">
        <v>23.1</v>
      </c>
      <c r="D166" s="113">
        <v>1210</v>
      </c>
      <c r="F166" s="522"/>
      <c r="G166" s="522"/>
      <c r="H166" s="523"/>
      <c r="I166" s="522"/>
      <c r="J166" s="524"/>
      <c r="K166" s="525"/>
      <c r="L166" s="522"/>
      <c r="M166" s="523"/>
      <c r="N166" s="522"/>
      <c r="O166" s="522"/>
      <c r="P166" s="519"/>
      <c r="Q166" s="521"/>
      <c r="R166" s="521"/>
      <c r="S166" s="521"/>
      <c r="T166" s="521"/>
    </row>
    <row r="167" spans="1:20" s="1" customFormat="1" ht="15" x14ac:dyDescent="0.25">
      <c r="A167" s="10">
        <f t="shared" si="1"/>
        <v>42896</v>
      </c>
      <c r="B167" s="58">
        <v>5.47</v>
      </c>
      <c r="C167" s="135">
        <v>22.6</v>
      </c>
      <c r="D167" s="113">
        <v>1410</v>
      </c>
      <c r="F167" s="522"/>
      <c r="G167" s="522"/>
      <c r="H167" s="523"/>
      <c r="I167" s="522"/>
      <c r="J167" s="524"/>
      <c r="K167" s="525"/>
      <c r="L167" s="522"/>
      <c r="M167" s="523"/>
      <c r="N167" s="522"/>
      <c r="O167" s="522"/>
      <c r="P167" s="519"/>
      <c r="Q167" s="522"/>
      <c r="R167" s="522"/>
      <c r="S167" s="522"/>
      <c r="T167" s="522"/>
    </row>
    <row r="168" spans="1:20" s="1" customFormat="1" ht="15" x14ac:dyDescent="0.25">
      <c r="A168" s="10">
        <f t="shared" si="1"/>
        <v>42897</v>
      </c>
      <c r="B168" s="58">
        <v>5.07</v>
      </c>
      <c r="C168" s="135">
        <v>21.8</v>
      </c>
      <c r="D168" s="113">
        <v>1470</v>
      </c>
      <c r="F168" s="522"/>
      <c r="G168" s="522"/>
      <c r="H168" s="523"/>
      <c r="I168" s="522"/>
      <c r="J168" s="524"/>
      <c r="K168" s="525"/>
      <c r="L168" s="522"/>
      <c r="M168" s="523"/>
      <c r="N168" s="522"/>
      <c r="O168" s="522"/>
      <c r="P168" s="519"/>
      <c r="Q168" s="522"/>
      <c r="R168" s="522"/>
      <c r="S168" s="522"/>
      <c r="T168" s="522"/>
    </row>
    <row r="169" spans="1:20" s="1" customFormat="1" ht="15" x14ac:dyDescent="0.25">
      <c r="A169" s="10">
        <f t="shared" si="1"/>
        <v>42898</v>
      </c>
      <c r="B169" s="58">
        <v>4.88</v>
      </c>
      <c r="C169" s="135">
        <v>21.2</v>
      </c>
      <c r="D169" s="113">
        <v>1450</v>
      </c>
      <c r="F169" s="522"/>
      <c r="G169" s="522"/>
      <c r="H169" s="523"/>
      <c r="I169" s="522"/>
      <c r="J169" s="524"/>
      <c r="K169" s="525"/>
      <c r="L169" s="522"/>
      <c r="M169" s="523"/>
      <c r="N169" s="522"/>
      <c r="O169" s="522"/>
      <c r="P169" s="519"/>
      <c r="Q169" s="522"/>
      <c r="R169" s="522"/>
      <c r="S169" s="522"/>
      <c r="T169" s="522"/>
    </row>
    <row r="170" spans="1:20" s="1" customFormat="1" ht="15" x14ac:dyDescent="0.25">
      <c r="A170" s="10">
        <f t="shared" si="1"/>
        <v>42899</v>
      </c>
      <c r="B170" s="58">
        <v>5.75</v>
      </c>
      <c r="C170" s="135">
        <v>22.5</v>
      </c>
      <c r="D170" s="113">
        <v>1360</v>
      </c>
      <c r="F170" s="522"/>
      <c r="G170" s="522"/>
      <c r="H170" s="523"/>
      <c r="I170" s="522"/>
      <c r="J170" s="524"/>
      <c r="K170" s="525"/>
      <c r="L170" s="522"/>
      <c r="M170" s="523"/>
      <c r="N170" s="527"/>
      <c r="O170" s="522"/>
      <c r="P170" s="519"/>
      <c r="Q170" s="522"/>
      <c r="R170" s="522"/>
      <c r="S170" s="522"/>
      <c r="T170" s="522"/>
    </row>
    <row r="171" spans="1:20" s="1" customFormat="1" ht="15" x14ac:dyDescent="0.25">
      <c r="A171" s="10">
        <f t="shared" si="1"/>
        <v>42900</v>
      </c>
      <c r="B171" s="58">
        <v>6.7</v>
      </c>
      <c r="C171" s="135">
        <v>23.1</v>
      </c>
      <c r="D171" s="113">
        <v>1910</v>
      </c>
      <c r="F171" s="522"/>
      <c r="G171" s="522"/>
      <c r="H171" s="523"/>
      <c r="I171" s="522"/>
      <c r="J171" s="524"/>
      <c r="K171" s="525"/>
      <c r="L171" s="522"/>
      <c r="M171" s="523"/>
      <c r="N171" s="522"/>
      <c r="O171" s="522"/>
      <c r="P171" s="519"/>
      <c r="Q171" s="522"/>
      <c r="R171" s="522"/>
      <c r="S171" s="522"/>
      <c r="T171" s="522"/>
    </row>
    <row r="172" spans="1:20" s="1" customFormat="1" ht="15" x14ac:dyDescent="0.25">
      <c r="A172" s="10">
        <f t="shared" si="1"/>
        <v>42901</v>
      </c>
      <c r="B172" s="58">
        <v>8</v>
      </c>
      <c r="C172" s="135">
        <v>24.6</v>
      </c>
      <c r="D172" s="113">
        <v>2360</v>
      </c>
      <c r="F172" s="522"/>
      <c r="G172" s="522"/>
      <c r="H172" s="523"/>
      <c r="I172" s="522"/>
      <c r="J172" s="524"/>
      <c r="K172" s="525"/>
      <c r="L172" s="522"/>
      <c r="M172" s="523"/>
      <c r="N172" s="522"/>
      <c r="O172" s="522"/>
      <c r="P172" s="519"/>
      <c r="Q172" s="522"/>
      <c r="R172" s="522"/>
      <c r="S172" s="522"/>
      <c r="T172" s="522"/>
    </row>
    <row r="173" spans="1:20" s="1" customFormat="1" ht="15" x14ac:dyDescent="0.25">
      <c r="A173" s="10">
        <f t="shared" si="1"/>
        <v>42902</v>
      </c>
      <c r="B173" s="58">
        <v>8.3000000000000007</v>
      </c>
      <c r="C173" s="135">
        <v>25.6</v>
      </c>
      <c r="D173" s="113">
        <v>1790</v>
      </c>
      <c r="F173" s="522"/>
      <c r="G173" s="522"/>
      <c r="H173" s="523"/>
      <c r="I173" s="522"/>
      <c r="J173" s="524"/>
      <c r="K173" s="525"/>
      <c r="L173" s="522"/>
      <c r="M173" s="523"/>
      <c r="N173" s="522"/>
      <c r="O173" s="522"/>
      <c r="P173" s="519"/>
      <c r="Q173" s="522"/>
      <c r="R173" s="522"/>
      <c r="S173" s="522"/>
      <c r="T173" s="522"/>
    </row>
    <row r="174" spans="1:20" s="1" customFormat="1" ht="15" x14ac:dyDescent="0.25">
      <c r="A174" s="10">
        <f t="shared" si="1"/>
        <v>42903</v>
      </c>
      <c r="B174" s="58">
        <v>8.8800000000000008</v>
      </c>
      <c r="C174" s="135">
        <v>27</v>
      </c>
      <c r="D174" s="113">
        <v>1200</v>
      </c>
      <c r="F174" s="522"/>
      <c r="G174" s="522"/>
      <c r="H174" s="523"/>
      <c r="I174" s="522"/>
      <c r="J174" s="524"/>
      <c r="K174" s="525"/>
      <c r="L174" s="522"/>
      <c r="M174" s="523"/>
      <c r="N174" s="522"/>
      <c r="O174" s="522"/>
      <c r="P174" s="519"/>
      <c r="Q174" s="522"/>
      <c r="R174" s="522"/>
      <c r="S174" s="522"/>
      <c r="T174" s="522"/>
    </row>
    <row r="175" spans="1:20" s="1" customFormat="1" ht="15" x14ac:dyDescent="0.25">
      <c r="A175" s="10">
        <f t="shared" si="1"/>
        <v>42904</v>
      </c>
      <c r="B175" s="58">
        <v>7.98</v>
      </c>
      <c r="C175" s="135">
        <v>28.6</v>
      </c>
      <c r="D175" s="423">
        <v>862</v>
      </c>
      <c r="F175" s="522"/>
      <c r="G175" s="522"/>
      <c r="H175" s="523"/>
      <c r="I175" s="522"/>
      <c r="J175" s="524"/>
      <c r="K175" s="525"/>
      <c r="L175" s="522"/>
      <c r="M175" s="523"/>
      <c r="N175" s="522"/>
      <c r="O175" s="522"/>
      <c r="P175" s="519"/>
      <c r="Q175" s="522"/>
      <c r="R175" s="522"/>
      <c r="S175" s="522"/>
      <c r="T175" s="522"/>
    </row>
    <row r="176" spans="1:20" s="1" customFormat="1" ht="15" x14ac:dyDescent="0.25">
      <c r="A176" s="10">
        <f t="shared" si="1"/>
        <v>42905</v>
      </c>
      <c r="B176" s="58">
        <v>6.62</v>
      </c>
      <c r="C176" s="135">
        <v>30.1</v>
      </c>
      <c r="D176" s="423">
        <v>918</v>
      </c>
      <c r="F176" s="522"/>
      <c r="G176" s="522"/>
      <c r="H176" s="523"/>
      <c r="I176" s="522"/>
      <c r="J176" s="524"/>
      <c r="K176" s="525"/>
      <c r="L176" s="522"/>
      <c r="M176" s="523"/>
      <c r="N176" s="522"/>
      <c r="O176" s="522"/>
      <c r="P176" s="519"/>
      <c r="Q176" s="522"/>
      <c r="R176" s="522"/>
      <c r="S176" s="522"/>
      <c r="T176" s="522"/>
    </row>
    <row r="177" spans="1:20" s="1" customFormat="1" ht="15" x14ac:dyDescent="0.25">
      <c r="A177" s="10">
        <f t="shared" si="1"/>
        <v>42906</v>
      </c>
      <c r="B177" s="58">
        <v>5.85</v>
      </c>
      <c r="C177" s="135">
        <v>30.4</v>
      </c>
      <c r="D177" s="423">
        <v>950</v>
      </c>
      <c r="F177" s="522"/>
      <c r="G177" s="522"/>
      <c r="H177" s="523"/>
      <c r="I177" s="522"/>
      <c r="J177" s="524"/>
      <c r="K177" s="525"/>
      <c r="L177" s="522"/>
      <c r="M177" s="523"/>
      <c r="N177" s="522"/>
      <c r="O177" s="522"/>
      <c r="P177" s="519"/>
      <c r="Q177" s="522"/>
      <c r="R177" s="522"/>
      <c r="S177" s="522"/>
      <c r="T177" s="522"/>
    </row>
    <row r="178" spans="1:20" s="1" customFormat="1" ht="15" x14ac:dyDescent="0.25">
      <c r="A178" s="10">
        <f t="shared" si="1"/>
        <v>42907</v>
      </c>
      <c r="B178" s="58">
        <v>5.25</v>
      </c>
      <c r="C178" s="135">
        <v>30.2</v>
      </c>
      <c r="D178" s="340">
        <v>1300</v>
      </c>
      <c r="F178" s="522"/>
      <c r="G178" s="522"/>
      <c r="H178" s="523"/>
      <c r="I178" s="522"/>
      <c r="J178" s="524"/>
      <c r="K178" s="525"/>
      <c r="L178" s="522"/>
      <c r="M178" s="523"/>
      <c r="N178" s="522"/>
      <c r="O178" s="522"/>
      <c r="P178" s="519"/>
      <c r="Q178" s="522"/>
      <c r="R178" s="522"/>
      <c r="S178" s="522"/>
      <c r="T178" s="522"/>
    </row>
    <row r="179" spans="1:20" s="1" customFormat="1" ht="15" x14ac:dyDescent="0.25">
      <c r="A179" s="10">
        <f t="shared" si="1"/>
        <v>42908</v>
      </c>
      <c r="B179" s="58">
        <v>4.17</v>
      </c>
      <c r="C179" s="135">
        <v>29.7</v>
      </c>
      <c r="D179" s="113">
        <v>1700</v>
      </c>
      <c r="F179" s="522"/>
      <c r="G179" s="522"/>
      <c r="H179" s="523"/>
      <c r="I179" s="522"/>
      <c r="J179" s="524"/>
      <c r="K179" s="525"/>
      <c r="L179" s="522"/>
      <c r="M179" s="523"/>
      <c r="N179" s="133"/>
      <c r="O179" s="522"/>
      <c r="P179" s="519"/>
      <c r="Q179" s="522"/>
      <c r="R179" s="522"/>
      <c r="S179" s="522"/>
      <c r="T179" s="522"/>
    </row>
    <row r="180" spans="1:20" s="1" customFormat="1" ht="15" x14ac:dyDescent="0.25">
      <c r="A180" s="10">
        <f t="shared" si="1"/>
        <v>42909</v>
      </c>
      <c r="B180" s="58">
        <v>3.98</v>
      </c>
      <c r="C180" s="135">
        <v>29.4</v>
      </c>
      <c r="D180" s="113">
        <v>1860</v>
      </c>
      <c r="F180" s="522"/>
      <c r="G180" s="522"/>
      <c r="H180" s="523"/>
      <c r="I180" s="522"/>
      <c r="J180" s="524"/>
      <c r="K180" s="525"/>
      <c r="L180" s="522"/>
      <c r="M180" s="523"/>
      <c r="N180" s="133"/>
      <c r="O180" s="522"/>
      <c r="P180" s="519"/>
      <c r="Q180" s="522"/>
      <c r="R180" s="522"/>
      <c r="S180" s="522"/>
      <c r="T180" s="522"/>
    </row>
    <row r="181" spans="1:20" s="1" customFormat="1" ht="15" x14ac:dyDescent="0.25">
      <c r="A181" s="10">
        <f t="shared" si="1"/>
        <v>42910</v>
      </c>
      <c r="B181" s="58">
        <v>4.04</v>
      </c>
      <c r="C181" s="135">
        <v>28.9</v>
      </c>
      <c r="D181" s="113">
        <v>1890</v>
      </c>
      <c r="F181" s="522"/>
      <c r="G181" s="522"/>
      <c r="H181" s="523"/>
      <c r="I181" s="522"/>
      <c r="J181" s="524"/>
      <c r="K181" s="525"/>
      <c r="L181" s="522"/>
      <c r="M181" s="523"/>
      <c r="N181" s="133"/>
      <c r="O181" s="522"/>
      <c r="P181" s="519"/>
      <c r="Q181" s="522"/>
      <c r="R181" s="522"/>
      <c r="S181" s="522"/>
      <c r="T181" s="522"/>
    </row>
    <row r="182" spans="1:20" s="1" customFormat="1" ht="15" x14ac:dyDescent="0.25">
      <c r="A182" s="10">
        <f t="shared" si="1"/>
        <v>42911</v>
      </c>
      <c r="B182" s="58">
        <v>3.94</v>
      </c>
      <c r="C182" s="135">
        <v>28.3</v>
      </c>
      <c r="D182" s="113">
        <v>1940</v>
      </c>
      <c r="F182" s="522"/>
      <c r="G182" s="522"/>
      <c r="H182" s="523"/>
      <c r="I182" s="522"/>
      <c r="J182" s="524"/>
      <c r="K182" s="525"/>
      <c r="L182" s="522"/>
      <c r="M182" s="523"/>
      <c r="N182" s="133"/>
      <c r="O182" s="522"/>
      <c r="P182" s="519"/>
      <c r="Q182" s="522"/>
      <c r="R182" s="522"/>
      <c r="S182" s="522"/>
      <c r="T182" s="522"/>
    </row>
    <row r="183" spans="1:20" s="1" customFormat="1" ht="15" x14ac:dyDescent="0.25">
      <c r="A183" s="10">
        <f t="shared" si="1"/>
        <v>42912</v>
      </c>
      <c r="B183" s="58">
        <v>4.37</v>
      </c>
      <c r="C183" s="135">
        <v>27.1</v>
      </c>
      <c r="D183" s="113">
        <v>1940</v>
      </c>
      <c r="F183" s="522"/>
      <c r="G183" s="522"/>
      <c r="H183" s="523"/>
      <c r="I183" s="522"/>
      <c r="J183" s="524"/>
      <c r="K183" s="525"/>
      <c r="L183" s="522"/>
      <c r="M183" s="523"/>
      <c r="N183" s="133"/>
      <c r="O183" s="522"/>
      <c r="P183" s="519"/>
      <c r="Q183" s="522"/>
      <c r="R183" s="522"/>
      <c r="S183" s="522"/>
      <c r="T183" s="522"/>
    </row>
    <row r="184" spans="1:20" s="1" customFormat="1" ht="15" x14ac:dyDescent="0.25">
      <c r="A184" s="10">
        <f t="shared" si="1"/>
        <v>42913</v>
      </c>
      <c r="B184" s="58">
        <v>5.38</v>
      </c>
      <c r="C184" s="135">
        <v>26.3</v>
      </c>
      <c r="D184" s="113">
        <v>2020</v>
      </c>
      <c r="F184" s="522"/>
      <c r="G184" s="522"/>
      <c r="H184" s="523"/>
      <c r="I184" s="522"/>
      <c r="J184" s="524"/>
      <c r="K184" s="525"/>
      <c r="L184" s="522"/>
      <c r="M184" s="523"/>
      <c r="N184" s="133"/>
      <c r="O184" s="522"/>
      <c r="P184" s="519"/>
      <c r="Q184" s="522"/>
      <c r="R184" s="522"/>
      <c r="S184" s="522"/>
      <c r="T184" s="522"/>
    </row>
    <row r="185" spans="1:20" s="1" customFormat="1" ht="15" x14ac:dyDescent="0.25">
      <c r="A185" s="10">
        <f t="shared" si="1"/>
        <v>42914</v>
      </c>
      <c r="B185" s="58">
        <v>6.62</v>
      </c>
      <c r="C185" s="135">
        <v>25.8</v>
      </c>
      <c r="D185" s="113">
        <v>1980</v>
      </c>
      <c r="F185" s="522"/>
      <c r="G185" s="522"/>
      <c r="H185" s="523"/>
      <c r="I185" s="522"/>
      <c r="J185" s="524"/>
      <c r="K185" s="525"/>
      <c r="L185" s="522"/>
      <c r="M185" s="523"/>
      <c r="N185" s="133"/>
      <c r="O185" s="522"/>
      <c r="P185" s="519"/>
      <c r="Q185" s="522"/>
      <c r="R185" s="522"/>
      <c r="S185" s="522"/>
      <c r="T185" s="522"/>
    </row>
    <row r="186" spans="1:20" s="1" customFormat="1" ht="15" x14ac:dyDescent="0.25">
      <c r="A186" s="10">
        <f t="shared" si="1"/>
        <v>42915</v>
      </c>
      <c r="B186" s="58">
        <v>6.96</v>
      </c>
      <c r="C186" s="135">
        <v>25.6</v>
      </c>
      <c r="D186" s="113">
        <v>1810</v>
      </c>
      <c r="F186" s="522"/>
      <c r="G186" s="522"/>
      <c r="H186" s="523"/>
      <c r="I186" s="522"/>
      <c r="J186" s="524"/>
      <c r="K186" s="525"/>
      <c r="L186" s="522"/>
      <c r="M186" s="523"/>
      <c r="N186" s="133"/>
      <c r="O186" s="522"/>
      <c r="P186" s="519"/>
      <c r="Q186" s="522"/>
      <c r="R186" s="522"/>
      <c r="S186" s="522"/>
      <c r="T186" s="522"/>
    </row>
    <row r="187" spans="1:20" s="1" customFormat="1" ht="15" x14ac:dyDescent="0.25">
      <c r="A187" s="10">
        <f t="shared" si="1"/>
        <v>42916</v>
      </c>
      <c r="B187" s="58">
        <v>14.1</v>
      </c>
      <c r="C187" s="135">
        <v>25.5</v>
      </c>
      <c r="D187" s="113">
        <v>1610</v>
      </c>
      <c r="F187" s="522"/>
      <c r="G187" s="522"/>
      <c r="H187" s="523"/>
      <c r="I187" s="522"/>
      <c r="J187" s="524"/>
      <c r="K187" s="525"/>
      <c r="L187" s="522"/>
      <c r="M187" s="523"/>
      <c r="N187" s="133"/>
      <c r="O187" s="522"/>
      <c r="P187" s="519"/>
      <c r="Q187" s="522"/>
      <c r="R187" s="522"/>
      <c r="S187" s="522"/>
      <c r="T187" s="522"/>
    </row>
    <row r="188" spans="1:20" s="1" customFormat="1" ht="15" x14ac:dyDescent="0.25">
      <c r="A188" s="10">
        <f t="shared" si="1"/>
        <v>42917</v>
      </c>
      <c r="B188" s="58">
        <v>24.5</v>
      </c>
      <c r="C188" s="135">
        <v>25.8</v>
      </c>
      <c r="D188" s="113">
        <v>1950</v>
      </c>
      <c r="F188" s="522"/>
      <c r="G188" s="522"/>
      <c r="H188" s="523"/>
      <c r="I188" s="522"/>
      <c r="J188" s="524"/>
      <c r="K188" s="525"/>
      <c r="L188" s="522"/>
      <c r="M188" s="523"/>
      <c r="N188" s="133"/>
      <c r="O188" s="522"/>
      <c r="P188" s="519"/>
      <c r="Q188" s="522"/>
      <c r="R188" s="522"/>
      <c r="S188" s="522"/>
      <c r="T188" s="522"/>
    </row>
    <row r="189" spans="1:20" s="1" customFormat="1" ht="15" x14ac:dyDescent="0.25">
      <c r="A189" s="10">
        <f t="shared" si="1"/>
        <v>42918</v>
      </c>
      <c r="B189" s="58">
        <v>36.700000000000003</v>
      </c>
      <c r="C189" s="135">
        <v>25.8</v>
      </c>
      <c r="D189" s="113">
        <v>2330</v>
      </c>
      <c r="F189" s="522"/>
      <c r="G189" s="522"/>
      <c r="H189" s="523"/>
      <c r="I189" s="522"/>
      <c r="J189" s="524"/>
      <c r="K189" s="525"/>
      <c r="L189" s="522"/>
      <c r="M189" s="523"/>
      <c r="N189" s="133"/>
      <c r="O189" s="522"/>
      <c r="P189" s="519"/>
      <c r="Q189" s="522"/>
      <c r="R189" s="522"/>
      <c r="S189" s="522"/>
      <c r="T189" s="522"/>
    </row>
    <row r="190" spans="1:20" s="1" customFormat="1" ht="15" x14ac:dyDescent="0.25">
      <c r="A190" s="10">
        <f t="shared" si="1"/>
        <v>42919</v>
      </c>
      <c r="B190" s="58">
        <v>38.5</v>
      </c>
      <c r="C190" s="135">
        <v>26.9</v>
      </c>
      <c r="D190" s="113">
        <v>2570</v>
      </c>
      <c r="F190" s="522"/>
      <c r="G190" s="522"/>
      <c r="H190" s="523"/>
      <c r="I190" s="522"/>
      <c r="J190" s="524"/>
      <c r="K190" s="525"/>
      <c r="L190" s="522"/>
      <c r="M190" s="523"/>
      <c r="N190" s="133"/>
      <c r="O190" s="522"/>
      <c r="P190" s="519"/>
      <c r="Q190" s="522"/>
      <c r="R190" s="522"/>
      <c r="S190" s="522"/>
      <c r="T190" s="522"/>
    </row>
    <row r="191" spans="1:20" s="1" customFormat="1" ht="15" x14ac:dyDescent="0.25">
      <c r="A191" s="10">
        <f t="shared" si="1"/>
        <v>42920</v>
      </c>
      <c r="B191" s="58">
        <v>27.4</v>
      </c>
      <c r="C191" s="135">
        <v>27.5</v>
      </c>
      <c r="D191" s="113">
        <v>2880</v>
      </c>
      <c r="F191" s="522"/>
      <c r="G191" s="522"/>
      <c r="H191" s="523"/>
      <c r="I191" s="522"/>
      <c r="J191" s="524"/>
      <c r="K191" s="525"/>
      <c r="L191" s="522"/>
      <c r="M191" s="523"/>
      <c r="N191" s="133"/>
      <c r="O191" s="522"/>
      <c r="P191" s="519"/>
      <c r="Q191" s="522"/>
      <c r="R191" s="522"/>
      <c r="S191" s="522"/>
      <c r="T191" s="522"/>
    </row>
    <row r="192" spans="1:20" s="1" customFormat="1" ht="15" x14ac:dyDescent="0.25">
      <c r="A192" s="10">
        <f t="shared" si="1"/>
        <v>42921</v>
      </c>
      <c r="B192" s="58">
        <v>17.7</v>
      </c>
      <c r="C192" s="135">
        <v>26.9</v>
      </c>
      <c r="D192" s="113">
        <v>3410</v>
      </c>
      <c r="F192" s="522"/>
      <c r="G192" s="522"/>
      <c r="H192" s="523"/>
      <c r="I192" s="522"/>
      <c r="J192" s="524"/>
      <c r="K192" s="525"/>
      <c r="L192" s="522"/>
      <c r="M192" s="523"/>
      <c r="N192" s="133"/>
      <c r="O192" s="522"/>
      <c r="P192" s="519"/>
      <c r="Q192" s="522"/>
      <c r="R192" s="522"/>
      <c r="S192" s="522"/>
      <c r="T192" s="522"/>
    </row>
    <row r="193" spans="1:20" s="1" customFormat="1" ht="15" x14ac:dyDescent="0.25">
      <c r="A193" s="10">
        <f t="shared" si="1"/>
        <v>42922</v>
      </c>
      <c r="B193" s="58">
        <v>16.3</v>
      </c>
      <c r="C193" s="135">
        <v>27</v>
      </c>
      <c r="D193" s="113">
        <v>3630</v>
      </c>
      <c r="F193" s="522"/>
      <c r="G193" s="522"/>
      <c r="H193" s="523"/>
      <c r="I193" s="522"/>
      <c r="J193" s="524"/>
      <c r="K193" s="525"/>
      <c r="L193" s="522"/>
      <c r="M193" s="523"/>
      <c r="N193" s="133"/>
      <c r="O193" s="522"/>
      <c r="P193" s="519"/>
      <c r="Q193" s="522"/>
      <c r="R193" s="522"/>
      <c r="S193" s="522"/>
      <c r="T193" s="522"/>
    </row>
    <row r="194" spans="1:20" s="1" customFormat="1" ht="15" x14ac:dyDescent="0.25">
      <c r="A194" s="10">
        <f t="shared" si="1"/>
        <v>42923</v>
      </c>
      <c r="B194" s="58">
        <v>14.6</v>
      </c>
      <c r="C194" s="135">
        <v>27</v>
      </c>
      <c r="D194" s="113">
        <v>3900</v>
      </c>
      <c r="F194" s="522"/>
      <c r="G194" s="522"/>
      <c r="H194" s="523"/>
      <c r="I194" s="522"/>
      <c r="J194" s="524"/>
      <c r="K194" s="525"/>
      <c r="L194" s="522"/>
      <c r="M194" s="523"/>
      <c r="N194" s="133"/>
      <c r="O194" s="522"/>
      <c r="P194" s="519"/>
      <c r="Q194" s="522"/>
      <c r="R194" s="522"/>
      <c r="S194" s="522"/>
      <c r="T194" s="522"/>
    </row>
    <row r="195" spans="1:20" s="1" customFormat="1" ht="15" x14ac:dyDescent="0.25">
      <c r="A195" s="10">
        <f t="shared" si="1"/>
        <v>42924</v>
      </c>
      <c r="B195" s="58">
        <v>13.6</v>
      </c>
      <c r="C195" s="135">
        <v>26.9</v>
      </c>
      <c r="D195" s="113">
        <v>4160</v>
      </c>
      <c r="F195" s="522"/>
      <c r="G195" s="522"/>
      <c r="H195" s="523"/>
      <c r="I195" s="522"/>
      <c r="J195" s="524"/>
      <c r="K195" s="525"/>
      <c r="L195" s="522"/>
      <c r="M195" s="523"/>
      <c r="N195" s="133"/>
      <c r="O195" s="522"/>
      <c r="P195" s="519"/>
      <c r="Q195" s="522"/>
      <c r="R195" s="522"/>
      <c r="S195" s="522"/>
      <c r="T195" s="522"/>
    </row>
    <row r="196" spans="1:20" s="1" customFormat="1" ht="15" x14ac:dyDescent="0.25">
      <c r="A196" s="10">
        <f t="shared" si="1"/>
        <v>42925</v>
      </c>
      <c r="B196" s="58">
        <v>12.3</v>
      </c>
      <c r="C196" s="135">
        <v>26.9</v>
      </c>
      <c r="D196" s="113">
        <v>4740</v>
      </c>
      <c r="F196" s="522"/>
      <c r="G196" s="522"/>
      <c r="H196" s="523"/>
      <c r="I196" s="522"/>
      <c r="J196" s="524"/>
      <c r="K196" s="525"/>
      <c r="L196" s="522"/>
      <c r="M196" s="523"/>
      <c r="N196" s="133"/>
      <c r="O196" s="522"/>
      <c r="P196" s="519"/>
      <c r="Q196" s="522"/>
      <c r="R196" s="522"/>
      <c r="S196" s="522"/>
      <c r="T196" s="522"/>
    </row>
    <row r="197" spans="1:20" s="1" customFormat="1" ht="15" x14ac:dyDescent="0.25">
      <c r="A197" s="10">
        <f t="shared" si="1"/>
        <v>42926</v>
      </c>
      <c r="B197" s="58">
        <v>11.5</v>
      </c>
      <c r="C197" s="135">
        <v>27.4</v>
      </c>
      <c r="D197" s="113">
        <v>5310</v>
      </c>
      <c r="F197" s="522"/>
      <c r="G197" s="522"/>
      <c r="H197" s="523"/>
      <c r="I197" s="522"/>
      <c r="J197" s="524"/>
      <c r="K197" s="525"/>
      <c r="L197" s="522"/>
      <c r="M197" s="523"/>
      <c r="N197" s="133"/>
      <c r="O197" s="522"/>
      <c r="P197" s="519"/>
      <c r="Q197" s="522"/>
      <c r="R197" s="522"/>
      <c r="S197" s="522"/>
      <c r="T197" s="522"/>
    </row>
    <row r="198" spans="1:20" s="1" customFormat="1" ht="15" x14ac:dyDescent="0.25">
      <c r="A198" s="10">
        <f t="shared" si="1"/>
        <v>42927</v>
      </c>
      <c r="B198" s="58">
        <v>11.3</v>
      </c>
      <c r="C198" s="135">
        <v>26.6</v>
      </c>
      <c r="D198" s="113">
        <v>5460</v>
      </c>
      <c r="F198" s="522"/>
      <c r="G198" s="522"/>
      <c r="H198" s="523"/>
      <c r="I198" s="522"/>
      <c r="J198" s="524"/>
      <c r="K198" s="525"/>
      <c r="L198" s="522"/>
      <c r="M198" s="523"/>
      <c r="N198" s="133"/>
      <c r="O198" s="522"/>
      <c r="P198" s="519"/>
      <c r="Q198" s="522"/>
      <c r="R198" s="73"/>
      <c r="S198" s="222"/>
      <c r="T198" s="522"/>
    </row>
    <row r="199" spans="1:20" s="1" customFormat="1" ht="15" x14ac:dyDescent="0.25">
      <c r="A199" s="10">
        <f t="shared" si="1"/>
        <v>42928</v>
      </c>
      <c r="B199" s="58">
        <v>12.8</v>
      </c>
      <c r="C199" s="135">
        <v>26.6</v>
      </c>
      <c r="D199" s="113">
        <v>4230</v>
      </c>
      <c r="F199" s="522"/>
      <c r="G199" s="522"/>
      <c r="H199" s="523"/>
      <c r="I199" s="522"/>
      <c r="J199" s="524"/>
      <c r="K199" s="525"/>
      <c r="L199" s="522"/>
      <c r="M199" s="523"/>
      <c r="N199" s="133"/>
      <c r="O199" s="522"/>
      <c r="P199" s="519"/>
      <c r="Q199" s="522"/>
      <c r="R199" s="73"/>
      <c r="S199" s="222"/>
      <c r="T199" s="522"/>
    </row>
    <row r="200" spans="1:20" s="1" customFormat="1" ht="15" x14ac:dyDescent="0.25">
      <c r="A200" s="10">
        <f t="shared" si="1"/>
        <v>42929</v>
      </c>
      <c r="B200" s="58">
        <v>14.8</v>
      </c>
      <c r="C200" s="135">
        <v>27.4</v>
      </c>
      <c r="D200" s="113">
        <v>3200</v>
      </c>
      <c r="F200" s="522"/>
      <c r="G200" s="522"/>
      <c r="H200" s="523"/>
      <c r="I200" s="522"/>
      <c r="J200" s="524"/>
      <c r="K200" s="525"/>
      <c r="L200" s="522"/>
      <c r="M200" s="523"/>
      <c r="N200" s="133"/>
      <c r="O200" s="522"/>
      <c r="P200" s="519"/>
      <c r="Q200" s="522"/>
      <c r="R200" s="73"/>
      <c r="S200" s="222"/>
      <c r="T200" s="522"/>
    </row>
    <row r="201" spans="1:20" s="1" customFormat="1" ht="15" x14ac:dyDescent="0.25">
      <c r="A201" s="10">
        <f t="shared" ref="A201:A218" si="2">+A200+1</f>
        <v>42930</v>
      </c>
      <c r="B201" s="58">
        <v>15.7</v>
      </c>
      <c r="C201" s="135">
        <v>27.8</v>
      </c>
      <c r="D201" s="113">
        <v>3290</v>
      </c>
      <c r="F201" s="522"/>
      <c r="G201" s="522"/>
      <c r="H201" s="523"/>
      <c r="I201" s="522"/>
      <c r="J201" s="524"/>
      <c r="K201" s="525"/>
      <c r="L201" s="522"/>
      <c r="M201" s="523"/>
      <c r="N201" s="133"/>
      <c r="O201" s="522"/>
      <c r="P201" s="519"/>
      <c r="Q201" s="522"/>
      <c r="R201" s="73"/>
      <c r="S201" s="222"/>
      <c r="T201" s="522"/>
    </row>
    <row r="202" spans="1:20" s="1" customFormat="1" ht="15" x14ac:dyDescent="0.25">
      <c r="A202" s="10">
        <f t="shared" si="2"/>
        <v>42931</v>
      </c>
      <c r="B202" s="58">
        <v>16.100000000000001</v>
      </c>
      <c r="C202" s="135">
        <v>26.8</v>
      </c>
      <c r="D202" s="113">
        <v>2790</v>
      </c>
      <c r="F202" s="522"/>
      <c r="G202" s="522"/>
      <c r="H202" s="523"/>
      <c r="I202" s="522"/>
      <c r="J202" s="524"/>
      <c r="K202" s="525"/>
      <c r="L202" s="522"/>
      <c r="M202" s="523"/>
      <c r="N202" s="133"/>
      <c r="O202" s="522"/>
      <c r="P202" s="519"/>
      <c r="Q202" s="522"/>
      <c r="R202" s="73"/>
      <c r="S202" s="222"/>
      <c r="T202" s="522"/>
    </row>
    <row r="203" spans="1:20" s="1" customFormat="1" ht="15" x14ac:dyDescent="0.25">
      <c r="A203" s="10">
        <f t="shared" si="2"/>
        <v>42932</v>
      </c>
      <c r="B203" s="58">
        <v>17.5</v>
      </c>
      <c r="C203" s="135">
        <v>27.3</v>
      </c>
      <c r="D203" s="113">
        <v>2320</v>
      </c>
      <c r="F203" s="522"/>
      <c r="G203" s="522"/>
      <c r="H203" s="523"/>
      <c r="I203" s="522"/>
      <c r="J203" s="524"/>
      <c r="K203" s="525"/>
      <c r="L203" s="522"/>
      <c r="M203" s="523"/>
      <c r="N203" s="133"/>
      <c r="O203" s="522"/>
      <c r="P203" s="519"/>
      <c r="Q203" s="522"/>
      <c r="R203" s="73"/>
      <c r="S203" s="222"/>
      <c r="T203" s="522"/>
    </row>
    <row r="204" spans="1:20" s="1" customFormat="1" ht="15" x14ac:dyDescent="0.25">
      <c r="A204" s="10">
        <f t="shared" si="2"/>
        <v>42933</v>
      </c>
      <c r="B204" s="58">
        <v>15.3</v>
      </c>
      <c r="C204" s="135">
        <v>27.7</v>
      </c>
      <c r="D204" s="113">
        <v>2640</v>
      </c>
      <c r="F204" s="522"/>
      <c r="G204" s="522"/>
      <c r="H204" s="523"/>
      <c r="I204" s="522"/>
      <c r="J204" s="524"/>
      <c r="K204" s="525"/>
      <c r="L204" s="522"/>
      <c r="M204" s="523"/>
      <c r="N204" s="522"/>
      <c r="O204" s="522"/>
      <c r="P204" s="519"/>
      <c r="Q204" s="522"/>
      <c r="R204" s="522"/>
      <c r="S204" s="522"/>
      <c r="T204" s="522"/>
    </row>
    <row r="205" spans="1:20" s="1" customFormat="1" ht="15" x14ac:dyDescent="0.25">
      <c r="A205" s="10">
        <f t="shared" si="2"/>
        <v>42934</v>
      </c>
      <c r="B205" s="58">
        <v>15.4</v>
      </c>
      <c r="C205" s="135">
        <v>26.8</v>
      </c>
      <c r="D205" s="113">
        <v>2720</v>
      </c>
      <c r="F205" s="522"/>
      <c r="G205" s="522"/>
      <c r="H205" s="523"/>
      <c r="I205" s="522"/>
      <c r="J205" s="524"/>
      <c r="K205" s="525"/>
      <c r="L205" s="522"/>
      <c r="M205" s="523"/>
      <c r="N205" s="522"/>
      <c r="O205" s="522"/>
      <c r="P205" s="519"/>
      <c r="Q205" s="522"/>
      <c r="R205" s="522"/>
      <c r="S205" s="522"/>
      <c r="T205" s="522"/>
    </row>
    <row r="206" spans="1:20" s="1" customFormat="1" ht="15" x14ac:dyDescent="0.25">
      <c r="A206" s="10">
        <f t="shared" si="2"/>
        <v>42935</v>
      </c>
      <c r="B206" s="58">
        <v>15.3</v>
      </c>
      <c r="C206" s="135">
        <v>26.1</v>
      </c>
      <c r="D206" s="113">
        <v>2260</v>
      </c>
      <c r="F206" s="522"/>
      <c r="G206" s="522"/>
      <c r="H206" s="523"/>
      <c r="I206" s="522"/>
      <c r="J206" s="524"/>
      <c r="K206" s="525"/>
      <c r="L206" s="522"/>
      <c r="M206" s="523"/>
      <c r="N206" s="522"/>
      <c r="O206" s="522"/>
      <c r="P206" s="519"/>
      <c r="Q206" s="522"/>
      <c r="R206" s="522"/>
      <c r="S206" s="522"/>
      <c r="T206" s="522"/>
    </row>
    <row r="207" spans="1:20" s="1" customFormat="1" ht="15" x14ac:dyDescent="0.25">
      <c r="A207" s="10">
        <f t="shared" si="2"/>
        <v>42936</v>
      </c>
      <c r="B207" s="58">
        <v>15.1</v>
      </c>
      <c r="C207" s="135">
        <v>26.2</v>
      </c>
      <c r="D207" s="113">
        <v>1780</v>
      </c>
      <c r="F207" s="522"/>
      <c r="G207" s="522"/>
      <c r="H207" s="523"/>
      <c r="I207" s="522"/>
      <c r="J207" s="524"/>
      <c r="K207" s="525"/>
      <c r="L207" s="522"/>
      <c r="M207" s="523"/>
      <c r="N207" s="522"/>
      <c r="O207" s="522"/>
      <c r="P207" s="519"/>
      <c r="Q207" s="522"/>
      <c r="R207" s="522"/>
      <c r="S207" s="522"/>
      <c r="T207" s="522"/>
    </row>
    <row r="208" spans="1:20" s="1" customFormat="1" ht="15" x14ac:dyDescent="0.25">
      <c r="A208" s="10">
        <f t="shared" si="2"/>
        <v>42937</v>
      </c>
      <c r="B208" s="58">
        <v>19.100000000000001</v>
      </c>
      <c r="C208" s="135">
        <v>26.6</v>
      </c>
      <c r="D208" s="113">
        <v>1900</v>
      </c>
      <c r="F208" s="522"/>
      <c r="G208" s="522"/>
      <c r="H208" s="523"/>
      <c r="I208" s="522"/>
      <c r="J208" s="524"/>
      <c r="K208" s="525"/>
      <c r="L208" s="522"/>
      <c r="M208" s="523"/>
      <c r="N208" s="522"/>
      <c r="O208" s="522"/>
      <c r="P208" s="519"/>
      <c r="Q208" s="522"/>
      <c r="R208" s="522"/>
      <c r="S208" s="522"/>
      <c r="T208" s="522"/>
    </row>
    <row r="209" spans="1:20" s="1" customFormat="1" ht="15" x14ac:dyDescent="0.25">
      <c r="A209" s="10">
        <f t="shared" si="2"/>
        <v>42938</v>
      </c>
      <c r="B209" s="58">
        <v>24</v>
      </c>
      <c r="C209" s="135">
        <v>26.9</v>
      </c>
      <c r="D209" s="113">
        <v>1530</v>
      </c>
      <c r="F209" s="522"/>
      <c r="G209" s="522"/>
      <c r="H209" s="523"/>
      <c r="I209" s="522"/>
      <c r="J209" s="524"/>
      <c r="K209" s="525"/>
      <c r="L209" s="522"/>
      <c r="M209" s="523"/>
      <c r="N209" s="522"/>
      <c r="O209" s="522"/>
      <c r="P209" s="519"/>
      <c r="Q209" s="522"/>
      <c r="R209" s="522"/>
      <c r="S209" s="522"/>
      <c r="T209" s="522"/>
    </row>
    <row r="210" spans="1:20" s="1" customFormat="1" ht="15" x14ac:dyDescent="0.25">
      <c r="A210" s="10">
        <f t="shared" si="2"/>
        <v>42939</v>
      </c>
      <c r="B210" s="58">
        <v>29.9</v>
      </c>
      <c r="C210" s="135">
        <v>27.8</v>
      </c>
      <c r="D210" s="113">
        <v>1340</v>
      </c>
      <c r="F210" s="522"/>
      <c r="G210" s="522"/>
      <c r="H210" s="523"/>
      <c r="I210" s="522"/>
      <c r="J210" s="524"/>
      <c r="K210" s="525"/>
      <c r="L210" s="522"/>
      <c r="M210" s="523"/>
      <c r="N210" s="522"/>
      <c r="O210" s="522"/>
      <c r="P210" s="519"/>
      <c r="Q210" s="522"/>
      <c r="R210" s="522"/>
      <c r="S210" s="522"/>
      <c r="T210" s="522"/>
    </row>
    <row r="211" spans="1:20" s="1" customFormat="1" ht="15" x14ac:dyDescent="0.25">
      <c r="A211" s="10">
        <f t="shared" si="2"/>
        <v>42940</v>
      </c>
      <c r="B211" s="58">
        <v>30.7</v>
      </c>
      <c r="C211" s="135">
        <v>28</v>
      </c>
      <c r="D211" s="113">
        <v>1250</v>
      </c>
      <c r="F211" s="522"/>
      <c r="G211" s="522"/>
      <c r="H211" s="523"/>
      <c r="I211" s="522"/>
      <c r="J211" s="524"/>
      <c r="K211" s="525"/>
      <c r="L211" s="522"/>
      <c r="M211" s="523"/>
      <c r="N211" s="522"/>
      <c r="O211" s="522"/>
      <c r="P211" s="519"/>
      <c r="Q211" s="522"/>
      <c r="R211" s="522"/>
      <c r="S211" s="522"/>
      <c r="T211" s="522"/>
    </row>
    <row r="212" spans="1:20" s="1" customFormat="1" ht="15" x14ac:dyDescent="0.25">
      <c r="A212" s="10">
        <f t="shared" si="2"/>
        <v>42941</v>
      </c>
      <c r="B212" s="58">
        <v>30.6</v>
      </c>
      <c r="C212" s="135">
        <v>27.3</v>
      </c>
      <c r="D212" s="113">
        <v>1240</v>
      </c>
      <c r="F212" s="522"/>
      <c r="G212" s="522"/>
      <c r="H212" s="523"/>
      <c r="I212" s="522"/>
      <c r="J212" s="524"/>
      <c r="K212" s="525"/>
      <c r="L212" s="522"/>
      <c r="M212" s="523"/>
      <c r="N212" s="522"/>
      <c r="O212" s="522"/>
      <c r="P212" s="519"/>
      <c r="Q212" s="522"/>
      <c r="R212" s="522"/>
      <c r="S212" s="522"/>
      <c r="T212" s="522"/>
    </row>
    <row r="213" spans="1:20" s="1" customFormat="1" ht="15" x14ac:dyDescent="0.25">
      <c r="A213" s="10">
        <f t="shared" si="2"/>
        <v>42942</v>
      </c>
      <c r="B213" s="58">
        <v>29.9</v>
      </c>
      <c r="C213" s="135">
        <v>27.2</v>
      </c>
      <c r="D213" s="113">
        <v>1240</v>
      </c>
      <c r="F213" s="522"/>
      <c r="G213" s="522"/>
      <c r="H213" s="523"/>
      <c r="I213" s="522"/>
      <c r="J213" s="524"/>
      <c r="K213" s="525"/>
      <c r="L213" s="522"/>
      <c r="M213" s="523"/>
      <c r="N213" s="522"/>
      <c r="O213" s="522"/>
      <c r="P213" s="519"/>
      <c r="Q213" s="522"/>
      <c r="R213" s="522"/>
      <c r="S213" s="522"/>
      <c r="T213" s="522"/>
    </row>
    <row r="214" spans="1:20" s="1" customFormat="1" ht="15" x14ac:dyDescent="0.25">
      <c r="A214" s="10">
        <f t="shared" si="2"/>
        <v>42943</v>
      </c>
      <c r="B214" s="58">
        <v>27</v>
      </c>
      <c r="C214" s="135">
        <v>27.5</v>
      </c>
      <c r="D214" s="340">
        <v>1530</v>
      </c>
      <c r="F214" s="522"/>
      <c r="G214" s="522"/>
      <c r="H214" s="523"/>
      <c r="I214" s="522"/>
      <c r="J214" s="524"/>
      <c r="K214" s="525"/>
      <c r="L214" s="522"/>
      <c r="M214" s="523"/>
      <c r="N214" s="522"/>
      <c r="O214" s="522"/>
      <c r="P214" s="519"/>
      <c r="Q214" s="522"/>
      <c r="R214" s="522"/>
      <c r="S214" s="522"/>
      <c r="T214" s="522"/>
    </row>
    <row r="215" spans="1:20" s="1" customFormat="1" ht="15" x14ac:dyDescent="0.25">
      <c r="A215" s="10">
        <f t="shared" si="2"/>
        <v>42944</v>
      </c>
      <c r="B215" s="58">
        <v>25</v>
      </c>
      <c r="C215" s="135">
        <v>27.9</v>
      </c>
      <c r="D215" s="113">
        <v>1580</v>
      </c>
      <c r="F215" s="522"/>
      <c r="G215" s="522"/>
      <c r="H215" s="523"/>
      <c r="I215" s="522"/>
      <c r="J215" s="524"/>
      <c r="K215" s="525"/>
      <c r="L215" s="522"/>
      <c r="M215" s="523"/>
      <c r="N215" s="522"/>
      <c r="O215" s="522"/>
      <c r="P215" s="519"/>
      <c r="Q215" s="522"/>
      <c r="R215" s="522"/>
      <c r="S215" s="522"/>
      <c r="T215" s="522"/>
    </row>
    <row r="216" spans="1:20" s="1" customFormat="1" ht="15" x14ac:dyDescent="0.25">
      <c r="A216" s="10">
        <f t="shared" si="2"/>
        <v>42945</v>
      </c>
      <c r="B216" s="58">
        <v>22</v>
      </c>
      <c r="C216" s="135">
        <v>27.5</v>
      </c>
      <c r="D216" s="113">
        <v>1770</v>
      </c>
      <c r="F216" s="522"/>
      <c r="G216" s="522"/>
      <c r="H216" s="523"/>
      <c r="I216" s="522"/>
      <c r="J216" s="524"/>
      <c r="K216" s="525"/>
      <c r="L216" s="522"/>
      <c r="M216" s="523"/>
      <c r="N216" s="522"/>
      <c r="O216" s="522"/>
      <c r="P216" s="519"/>
      <c r="Q216" s="522"/>
      <c r="R216" s="522"/>
      <c r="S216" s="522"/>
      <c r="T216" s="522"/>
    </row>
    <row r="217" spans="1:20" s="1" customFormat="1" ht="15" x14ac:dyDescent="0.25">
      <c r="A217" s="10">
        <f t="shared" si="2"/>
        <v>42946</v>
      </c>
      <c r="B217" s="58">
        <v>17.8</v>
      </c>
      <c r="C217" s="135">
        <v>27.2</v>
      </c>
      <c r="D217" s="113">
        <v>2150</v>
      </c>
      <c r="F217" s="522"/>
      <c r="G217" s="522"/>
      <c r="H217" s="523"/>
      <c r="I217" s="522"/>
      <c r="J217" s="524"/>
      <c r="K217" s="525"/>
      <c r="L217" s="522"/>
      <c r="M217" s="523"/>
      <c r="N217" s="522"/>
      <c r="O217" s="522"/>
      <c r="P217" s="519"/>
      <c r="Q217" s="522"/>
      <c r="R217" s="522"/>
      <c r="S217" s="522"/>
      <c r="T217" s="522"/>
    </row>
    <row r="218" spans="1:20" s="1" customFormat="1" ht="15" x14ac:dyDescent="0.25">
      <c r="A218" s="10">
        <f t="shared" si="2"/>
        <v>42947</v>
      </c>
      <c r="B218" s="58">
        <v>18.600000000000001</v>
      </c>
      <c r="C218" s="135">
        <v>27.2</v>
      </c>
      <c r="D218" s="113">
        <v>1990</v>
      </c>
      <c r="F218" s="522"/>
      <c r="G218" s="522"/>
      <c r="H218" s="523"/>
      <c r="I218" s="522"/>
      <c r="J218" s="524"/>
      <c r="K218" s="525"/>
      <c r="L218" s="522"/>
      <c r="M218" s="523"/>
      <c r="N218" s="522"/>
      <c r="O218" s="522"/>
      <c r="P218" s="519"/>
      <c r="Q218" s="522"/>
      <c r="R218" s="522"/>
      <c r="S218" s="522"/>
      <c r="T218" s="522"/>
    </row>
    <row r="219" spans="1:20" s="1" customFormat="1" ht="15" x14ac:dyDescent="0.25">
      <c r="A219" s="10">
        <v>42948</v>
      </c>
      <c r="B219" s="58">
        <v>20.5</v>
      </c>
      <c r="C219" s="135">
        <v>27.8</v>
      </c>
      <c r="D219" s="113">
        <v>1810</v>
      </c>
      <c r="F219" s="522"/>
      <c r="G219" s="522"/>
      <c r="H219" s="523"/>
      <c r="I219" s="522"/>
      <c r="J219" s="524"/>
      <c r="K219" s="525"/>
      <c r="L219" s="522"/>
      <c r="M219" s="523"/>
      <c r="N219" s="522"/>
      <c r="O219" s="522"/>
      <c r="P219" s="519"/>
      <c r="Q219" s="522"/>
      <c r="R219" s="522"/>
      <c r="S219" s="522"/>
      <c r="T219" s="522"/>
    </row>
    <row r="220" spans="1:20" s="1" customFormat="1" ht="15" x14ac:dyDescent="0.25">
      <c r="A220" s="10">
        <v>42949</v>
      </c>
      <c r="B220" s="58">
        <v>17.8</v>
      </c>
      <c r="C220" s="135">
        <v>29.5</v>
      </c>
      <c r="D220" s="113">
        <v>1870</v>
      </c>
      <c r="F220" s="522"/>
      <c r="G220" s="522"/>
      <c r="H220" s="523"/>
      <c r="I220" s="522"/>
      <c r="J220" s="524"/>
      <c r="K220" s="525"/>
      <c r="L220" s="522"/>
      <c r="M220" s="523"/>
      <c r="N220" s="522"/>
      <c r="O220" s="522"/>
      <c r="P220" s="519"/>
      <c r="Q220" s="522"/>
      <c r="R220" s="522"/>
      <c r="S220" s="522"/>
      <c r="T220" s="522"/>
    </row>
    <row r="221" spans="1:20" s="1" customFormat="1" ht="15" x14ac:dyDescent="0.25">
      <c r="A221" s="10">
        <v>42950</v>
      </c>
      <c r="B221" s="58">
        <v>12.1</v>
      </c>
      <c r="C221" s="135">
        <v>28.8</v>
      </c>
      <c r="D221" s="113">
        <v>1970</v>
      </c>
      <c r="F221" s="522"/>
      <c r="G221" s="522"/>
      <c r="H221" s="523"/>
      <c r="I221" s="522"/>
      <c r="J221" s="524"/>
      <c r="K221" s="525"/>
      <c r="L221" s="522"/>
      <c r="M221" s="523"/>
      <c r="N221" s="522"/>
      <c r="O221" s="522"/>
      <c r="P221" s="519"/>
      <c r="Q221" s="522"/>
      <c r="R221" s="522"/>
      <c r="S221" s="522"/>
      <c r="T221" s="522"/>
    </row>
    <row r="222" spans="1:20" s="1" customFormat="1" ht="15" x14ac:dyDescent="0.25">
      <c r="A222" s="10">
        <v>42951</v>
      </c>
      <c r="B222" s="58">
        <v>11</v>
      </c>
      <c r="C222" s="135">
        <v>26</v>
      </c>
      <c r="D222" s="113">
        <v>2050</v>
      </c>
      <c r="F222" s="522"/>
      <c r="G222" s="522"/>
      <c r="H222" s="523"/>
      <c r="I222" s="522"/>
      <c r="J222" s="524"/>
      <c r="K222" s="525"/>
      <c r="L222" s="522"/>
      <c r="M222" s="523"/>
      <c r="N222" s="522"/>
      <c r="O222" s="522"/>
      <c r="P222" s="519"/>
      <c r="Q222" s="522"/>
      <c r="R222" s="522"/>
      <c r="S222" s="522"/>
      <c r="T222" s="522"/>
    </row>
    <row r="223" spans="1:20" s="1" customFormat="1" ht="15" x14ac:dyDescent="0.25">
      <c r="A223" s="10">
        <v>42952</v>
      </c>
      <c r="B223" s="58">
        <v>9.1</v>
      </c>
      <c r="C223" s="135">
        <v>26.4</v>
      </c>
      <c r="D223" s="113">
        <v>2560</v>
      </c>
      <c r="F223" s="522"/>
      <c r="G223" s="522"/>
      <c r="H223" s="523"/>
      <c r="I223" s="522"/>
      <c r="J223" s="524"/>
      <c r="K223" s="525"/>
      <c r="L223" s="522"/>
      <c r="M223" s="523"/>
      <c r="N223" s="522"/>
      <c r="O223" s="522"/>
      <c r="P223" s="519"/>
      <c r="Q223" s="522"/>
      <c r="R223" s="522"/>
      <c r="S223" s="522"/>
      <c r="T223" s="522"/>
    </row>
    <row r="224" spans="1:20" s="1" customFormat="1" ht="15" x14ac:dyDescent="0.25">
      <c r="A224" s="10">
        <v>42953</v>
      </c>
      <c r="B224" s="58">
        <v>7.37</v>
      </c>
      <c r="C224" s="135">
        <v>26.8</v>
      </c>
      <c r="D224" s="113">
        <v>4320</v>
      </c>
      <c r="F224" s="522"/>
      <c r="G224" s="522"/>
      <c r="H224" s="523"/>
      <c r="I224" s="522"/>
      <c r="J224" s="524"/>
      <c r="K224" s="525"/>
      <c r="L224" s="522"/>
      <c r="M224" s="523"/>
      <c r="N224" s="522"/>
      <c r="O224" s="522"/>
      <c r="P224" s="519"/>
      <c r="Q224" s="522"/>
      <c r="R224" s="522"/>
      <c r="S224" s="522"/>
      <c r="T224" s="522"/>
    </row>
    <row r="225" spans="1:20" s="1" customFormat="1" ht="15" x14ac:dyDescent="0.25">
      <c r="A225" s="10">
        <v>42954</v>
      </c>
      <c r="B225" s="58">
        <v>6.99</v>
      </c>
      <c r="C225" s="135">
        <v>26.1</v>
      </c>
      <c r="D225" s="113">
        <v>5180</v>
      </c>
      <c r="F225" s="522"/>
      <c r="G225" s="522"/>
      <c r="H225" s="523"/>
      <c r="I225" s="522"/>
      <c r="J225" s="524"/>
      <c r="K225" s="525"/>
      <c r="L225" s="522"/>
      <c r="M225" s="523"/>
      <c r="N225" s="522"/>
      <c r="O225" s="522"/>
      <c r="P225" s="519"/>
      <c r="Q225" s="522"/>
      <c r="R225" s="522"/>
      <c r="S225" s="522"/>
      <c r="T225" s="522"/>
    </row>
    <row r="226" spans="1:20" s="1" customFormat="1" ht="15" x14ac:dyDescent="0.25">
      <c r="A226" s="10">
        <v>42955</v>
      </c>
      <c r="B226" s="58">
        <v>9.08</v>
      </c>
      <c r="C226" s="135">
        <v>26.3</v>
      </c>
      <c r="D226" s="113">
        <v>4110</v>
      </c>
      <c r="F226" s="522"/>
      <c r="G226" s="522"/>
      <c r="H226" s="523"/>
      <c r="I226" s="522"/>
      <c r="J226" s="524"/>
      <c r="K226" s="525"/>
      <c r="L226" s="522"/>
      <c r="M226" s="523"/>
      <c r="N226" s="522"/>
      <c r="O226" s="522"/>
      <c r="P226" s="519"/>
      <c r="Q226" s="522"/>
      <c r="R226" s="522"/>
      <c r="S226" s="522"/>
      <c r="T226" s="522"/>
    </row>
    <row r="227" spans="1:20" s="1" customFormat="1" ht="15" x14ac:dyDescent="0.25">
      <c r="A227" s="10">
        <v>42956</v>
      </c>
      <c r="B227" s="58">
        <v>10.5</v>
      </c>
      <c r="C227" s="135">
        <v>26.8</v>
      </c>
      <c r="D227" s="113">
        <v>2260</v>
      </c>
      <c r="F227" s="522"/>
      <c r="G227" s="522"/>
      <c r="H227" s="523"/>
      <c r="I227" s="522"/>
      <c r="J227" s="524"/>
      <c r="K227" s="525"/>
      <c r="L227" s="522"/>
      <c r="M227" s="523"/>
      <c r="N227" s="522"/>
      <c r="O227" s="522"/>
      <c r="P227" s="519"/>
      <c r="Q227" s="522"/>
      <c r="R227" s="522"/>
      <c r="S227" s="522"/>
      <c r="T227" s="522"/>
    </row>
    <row r="228" spans="1:20" s="1" customFormat="1" ht="15" x14ac:dyDescent="0.25">
      <c r="A228" s="10">
        <v>42957</v>
      </c>
      <c r="B228" s="58">
        <v>9.14</v>
      </c>
      <c r="C228" s="135">
        <v>26.8</v>
      </c>
      <c r="D228" s="113">
        <v>2530</v>
      </c>
      <c r="F228" s="522"/>
      <c r="G228" s="522"/>
      <c r="H228" s="523"/>
      <c r="I228" s="522"/>
      <c r="J228" s="524"/>
      <c r="K228" s="525"/>
      <c r="L228" s="522"/>
      <c r="M228" s="523"/>
      <c r="N228" s="522"/>
      <c r="O228" s="522"/>
      <c r="P228" s="519"/>
      <c r="Q228" s="522"/>
      <c r="R228" s="522"/>
      <c r="S228" s="522"/>
      <c r="T228" s="522"/>
    </row>
    <row r="229" spans="1:20" s="1" customFormat="1" ht="15" x14ac:dyDescent="0.25">
      <c r="A229" s="10">
        <v>42958</v>
      </c>
      <c r="B229" s="58">
        <v>8.01</v>
      </c>
      <c r="C229" s="135">
        <v>26.7</v>
      </c>
      <c r="D229" s="113">
        <v>3280</v>
      </c>
      <c r="F229" s="522"/>
      <c r="G229" s="522"/>
      <c r="H229" s="523"/>
      <c r="I229" s="522"/>
      <c r="J229" s="524"/>
      <c r="K229" s="525"/>
      <c r="L229" s="522"/>
      <c r="M229" s="523"/>
      <c r="N229" s="522"/>
      <c r="O229" s="522"/>
      <c r="P229" s="519"/>
      <c r="Q229" s="522"/>
      <c r="R229" s="522"/>
      <c r="S229" s="522"/>
      <c r="T229" s="522"/>
    </row>
    <row r="230" spans="1:20" s="1" customFormat="1" ht="15" x14ac:dyDescent="0.25">
      <c r="A230" s="10">
        <v>42959</v>
      </c>
      <c r="B230" s="58">
        <v>7.58</v>
      </c>
      <c r="C230" s="135">
        <v>27.1</v>
      </c>
      <c r="D230" s="113">
        <v>4270</v>
      </c>
      <c r="F230" s="522"/>
      <c r="G230" s="522"/>
      <c r="H230" s="523"/>
      <c r="I230" s="522"/>
      <c r="J230" s="524"/>
      <c r="K230" s="525"/>
      <c r="L230" s="522"/>
      <c r="M230" s="523"/>
      <c r="N230" s="522"/>
      <c r="O230" s="522"/>
      <c r="P230" s="519"/>
      <c r="Q230" s="522"/>
      <c r="R230" s="522"/>
      <c r="S230" s="522"/>
      <c r="T230" s="522"/>
    </row>
    <row r="231" spans="1:20" s="1" customFormat="1" ht="15" x14ac:dyDescent="0.25">
      <c r="A231" s="10">
        <v>42960</v>
      </c>
      <c r="B231" s="58">
        <v>16.100000000000001</v>
      </c>
      <c r="C231" s="135">
        <v>26.3</v>
      </c>
      <c r="D231" s="113">
        <v>1770</v>
      </c>
      <c r="F231" s="522"/>
      <c r="G231" s="522"/>
      <c r="H231" s="523"/>
      <c r="I231" s="522"/>
      <c r="J231" s="524"/>
      <c r="K231" s="525"/>
      <c r="L231" s="522"/>
      <c r="M231" s="523"/>
      <c r="N231" s="522"/>
      <c r="O231" s="522"/>
      <c r="P231" s="519"/>
      <c r="Q231" s="522"/>
      <c r="R231" s="522"/>
      <c r="S231" s="522"/>
      <c r="T231" s="522"/>
    </row>
    <row r="232" spans="1:20" s="1" customFormat="1" ht="15" x14ac:dyDescent="0.25">
      <c r="A232" s="10">
        <v>42961</v>
      </c>
      <c r="B232" s="58">
        <v>19.2</v>
      </c>
      <c r="C232" s="135">
        <v>26.3</v>
      </c>
      <c r="D232" s="113">
        <v>1240</v>
      </c>
      <c r="F232" s="522"/>
      <c r="G232" s="522"/>
      <c r="H232" s="523"/>
      <c r="I232" s="522"/>
      <c r="J232" s="524"/>
      <c r="K232" s="525"/>
      <c r="L232" s="522"/>
      <c r="M232" s="523"/>
      <c r="N232" s="522"/>
      <c r="O232" s="522"/>
      <c r="P232" s="519"/>
      <c r="Q232" s="522"/>
      <c r="R232" s="522"/>
      <c r="S232" s="522"/>
      <c r="T232" s="522"/>
    </row>
    <row r="233" spans="1:20" s="1" customFormat="1" ht="15" x14ac:dyDescent="0.25">
      <c r="A233" s="10">
        <v>42962</v>
      </c>
      <c r="B233" s="58">
        <v>24.6</v>
      </c>
      <c r="C233" s="135">
        <v>25</v>
      </c>
      <c r="D233" s="113">
        <v>1040</v>
      </c>
      <c r="F233" s="522"/>
      <c r="G233" s="522"/>
      <c r="H233" s="523"/>
      <c r="I233" s="522"/>
      <c r="J233" s="524"/>
      <c r="K233" s="525"/>
      <c r="L233" s="522"/>
      <c r="M233" s="523"/>
      <c r="N233" s="522"/>
      <c r="O233" s="522"/>
      <c r="P233" s="519"/>
      <c r="Q233" s="522"/>
      <c r="R233" s="522"/>
      <c r="S233" s="522"/>
      <c r="T233" s="522"/>
    </row>
    <row r="234" spans="1:20" s="1" customFormat="1" ht="15" x14ac:dyDescent="0.25">
      <c r="A234" s="10">
        <v>42963</v>
      </c>
      <c r="B234" s="58">
        <v>16.399999999999999</v>
      </c>
      <c r="C234" s="135">
        <v>25.6</v>
      </c>
      <c r="D234" s="113">
        <v>1200</v>
      </c>
      <c r="F234" s="522"/>
      <c r="G234" s="522"/>
      <c r="H234" s="523"/>
      <c r="I234" s="522"/>
      <c r="J234" s="524"/>
      <c r="K234" s="525"/>
      <c r="L234" s="522"/>
      <c r="M234" s="523"/>
      <c r="N234" s="522"/>
      <c r="O234" s="522"/>
      <c r="P234" s="519"/>
      <c r="Q234" s="522"/>
      <c r="R234" s="522"/>
      <c r="S234" s="522"/>
      <c r="T234" s="522"/>
    </row>
    <row r="235" spans="1:20" s="1" customFormat="1" ht="15" x14ac:dyDescent="0.25">
      <c r="A235" s="10">
        <v>42964</v>
      </c>
      <c r="B235" s="58">
        <v>8.4700000000000006</v>
      </c>
      <c r="C235" s="135">
        <v>26.2</v>
      </c>
      <c r="D235" s="113">
        <v>2210</v>
      </c>
      <c r="F235" s="522"/>
      <c r="G235" s="522"/>
      <c r="H235" s="523"/>
      <c r="I235" s="522"/>
      <c r="J235" s="524"/>
      <c r="K235" s="525"/>
      <c r="L235" s="522"/>
      <c r="M235" s="523"/>
      <c r="N235" s="522"/>
      <c r="O235" s="522"/>
      <c r="P235" s="519"/>
      <c r="Q235" s="522"/>
      <c r="R235" s="522"/>
      <c r="S235" s="522"/>
      <c r="T235" s="522"/>
    </row>
    <row r="236" spans="1:20" s="1" customFormat="1" ht="15" x14ac:dyDescent="0.25">
      <c r="A236" s="10">
        <v>42965</v>
      </c>
      <c r="B236" s="58">
        <v>7.79</v>
      </c>
      <c r="C236" s="135">
        <v>26.8</v>
      </c>
      <c r="D236" s="113">
        <v>3580</v>
      </c>
      <c r="F236" s="522"/>
      <c r="G236" s="522"/>
      <c r="H236" s="523"/>
      <c r="I236" s="522"/>
      <c r="J236" s="524"/>
      <c r="K236" s="525"/>
      <c r="L236" s="522"/>
      <c r="M236" s="523"/>
      <c r="N236" s="522"/>
      <c r="O236" s="522"/>
      <c r="P236" s="519"/>
      <c r="Q236" s="522"/>
      <c r="R236" s="522"/>
      <c r="S236" s="522"/>
      <c r="T236" s="522"/>
    </row>
    <row r="237" spans="1:20" s="1" customFormat="1" ht="15" x14ac:dyDescent="0.25">
      <c r="A237" s="10">
        <v>42966</v>
      </c>
      <c r="B237" s="58">
        <v>17</v>
      </c>
      <c r="C237" s="135">
        <v>26.6</v>
      </c>
      <c r="D237" s="423">
        <v>920</v>
      </c>
      <c r="F237" s="522"/>
      <c r="G237" s="522"/>
      <c r="H237" s="523"/>
      <c r="I237" s="522"/>
      <c r="J237" s="524"/>
      <c r="K237" s="525"/>
      <c r="L237" s="522"/>
      <c r="M237" s="523"/>
      <c r="N237" s="522"/>
      <c r="O237" s="522"/>
      <c r="P237" s="519"/>
      <c r="Q237" s="522"/>
      <c r="R237" s="522"/>
      <c r="S237" s="522"/>
      <c r="T237" s="522"/>
    </row>
    <row r="238" spans="1:20" s="1" customFormat="1" ht="15" x14ac:dyDescent="0.25">
      <c r="A238" s="10">
        <v>42967</v>
      </c>
      <c r="B238" s="58">
        <v>23.8</v>
      </c>
      <c r="C238" s="135">
        <v>26.2</v>
      </c>
      <c r="D238" s="423">
        <v>650</v>
      </c>
      <c r="F238" s="522"/>
      <c r="G238" s="522"/>
      <c r="H238" s="523"/>
      <c r="I238" s="522"/>
      <c r="J238" s="524"/>
      <c r="K238" s="525"/>
      <c r="L238" s="522"/>
      <c r="M238" s="523"/>
      <c r="N238" s="522"/>
      <c r="O238" s="522"/>
      <c r="P238" s="519"/>
      <c r="Q238" s="522"/>
      <c r="R238" s="522"/>
      <c r="S238" s="522"/>
      <c r="T238" s="522"/>
    </row>
    <row r="239" spans="1:20" s="1" customFormat="1" x14ac:dyDescent="0.25">
      <c r="A239" s="10">
        <v>42968</v>
      </c>
      <c r="B239" s="58">
        <v>19.600000000000001</v>
      </c>
      <c r="C239" s="135">
        <v>25.6</v>
      </c>
      <c r="D239" s="423">
        <v>595</v>
      </c>
      <c r="F239" s="522"/>
      <c r="G239" s="522"/>
      <c r="H239" s="523"/>
      <c r="I239" s="522"/>
      <c r="J239" s="524"/>
      <c r="K239" s="525"/>
      <c r="L239" s="522"/>
      <c r="M239" s="523"/>
      <c r="N239" s="522"/>
      <c r="O239" s="522"/>
      <c r="P239" s="525"/>
      <c r="Q239" s="522"/>
      <c r="R239" s="522"/>
      <c r="S239" s="522"/>
      <c r="T239" s="522"/>
    </row>
    <row r="240" spans="1:20" s="1" customFormat="1" x14ac:dyDescent="0.25">
      <c r="A240" s="10">
        <v>42969</v>
      </c>
      <c r="B240" s="58">
        <v>22.1</v>
      </c>
      <c r="C240" s="135">
        <v>25.6</v>
      </c>
      <c r="D240" s="423">
        <v>524</v>
      </c>
      <c r="F240" s="522"/>
      <c r="G240" s="522"/>
      <c r="H240" s="523"/>
      <c r="I240" s="522"/>
      <c r="J240" s="524"/>
      <c r="K240" s="525"/>
      <c r="L240" s="522"/>
      <c r="M240" s="523"/>
      <c r="N240" s="522"/>
      <c r="O240" s="522"/>
      <c r="P240" s="525"/>
      <c r="Q240" s="522"/>
      <c r="R240" s="522"/>
      <c r="S240" s="522"/>
      <c r="T240" s="522"/>
    </row>
    <row r="241" spans="1:20" s="1" customFormat="1" x14ac:dyDescent="0.25">
      <c r="A241" s="10">
        <v>42970</v>
      </c>
      <c r="B241" s="58">
        <v>17.7</v>
      </c>
      <c r="C241" s="135">
        <v>26.7</v>
      </c>
      <c r="D241" s="423">
        <v>642</v>
      </c>
      <c r="F241" s="522"/>
      <c r="G241" s="522"/>
      <c r="H241" s="523"/>
      <c r="I241" s="522"/>
      <c r="J241" s="524"/>
      <c r="K241" s="525"/>
      <c r="L241" s="522"/>
      <c r="M241" s="523"/>
      <c r="N241" s="522"/>
      <c r="O241" s="522"/>
      <c r="P241" s="525"/>
      <c r="Q241" s="522"/>
      <c r="R241" s="522"/>
      <c r="S241" s="522"/>
      <c r="T241" s="522"/>
    </row>
    <row r="242" spans="1:20" s="1" customFormat="1" x14ac:dyDescent="0.25">
      <c r="A242" s="10">
        <v>42971</v>
      </c>
      <c r="B242" s="58">
        <v>14.3</v>
      </c>
      <c r="C242" s="135">
        <v>26</v>
      </c>
      <c r="D242" s="423">
        <v>704</v>
      </c>
      <c r="F242" s="522"/>
      <c r="G242" s="522"/>
      <c r="H242" s="523"/>
      <c r="I242" s="522"/>
      <c r="J242" s="524"/>
      <c r="K242" s="525"/>
      <c r="L242" s="522"/>
      <c r="M242" s="523"/>
      <c r="N242" s="522"/>
      <c r="O242" s="522"/>
      <c r="P242" s="525"/>
      <c r="Q242" s="522"/>
      <c r="R242" s="522"/>
      <c r="S242" s="522"/>
      <c r="T242" s="522"/>
    </row>
    <row r="243" spans="1:20" s="1" customFormat="1" x14ac:dyDescent="0.25">
      <c r="A243" s="10">
        <v>42972</v>
      </c>
      <c r="B243" s="58">
        <v>12.4</v>
      </c>
      <c r="C243" s="135">
        <v>25.9</v>
      </c>
      <c r="D243" s="423">
        <v>735</v>
      </c>
      <c r="F243" s="522"/>
      <c r="G243" s="522"/>
      <c r="H243" s="523"/>
      <c r="I243" s="522"/>
      <c r="J243" s="524"/>
      <c r="K243" s="525"/>
      <c r="L243" s="522"/>
      <c r="M243" s="523"/>
      <c r="N243" s="522"/>
      <c r="O243" s="522"/>
      <c r="P243" s="525"/>
      <c r="Q243" s="522"/>
      <c r="R243" s="522"/>
      <c r="S243" s="522"/>
      <c r="T243" s="522"/>
    </row>
    <row r="244" spans="1:20" s="1" customFormat="1" x14ac:dyDescent="0.25">
      <c r="A244" s="10">
        <v>42973</v>
      </c>
      <c r="B244" s="58">
        <v>7.6</v>
      </c>
      <c r="C244" s="135">
        <v>25.9</v>
      </c>
      <c r="D244" s="113">
        <v>1910</v>
      </c>
      <c r="F244" s="522"/>
      <c r="G244" s="522"/>
      <c r="H244" s="523"/>
      <c r="I244" s="522"/>
      <c r="J244" s="524"/>
      <c r="K244" s="525"/>
      <c r="L244" s="522"/>
      <c r="M244" s="523"/>
      <c r="N244" s="522"/>
      <c r="O244" s="522"/>
      <c r="P244" s="525"/>
      <c r="Q244" s="522"/>
      <c r="R244" s="522"/>
      <c r="S244" s="522"/>
      <c r="T244" s="522"/>
    </row>
    <row r="245" spans="1:20" s="1" customFormat="1" x14ac:dyDescent="0.25">
      <c r="A245" s="10">
        <v>42974</v>
      </c>
      <c r="B245" s="58">
        <v>9.65</v>
      </c>
      <c r="C245" s="135">
        <v>26.8</v>
      </c>
      <c r="D245" s="113">
        <v>1150</v>
      </c>
      <c r="F245" s="522"/>
      <c r="G245" s="522"/>
      <c r="H245" s="523"/>
      <c r="I245" s="522"/>
      <c r="J245" s="524"/>
      <c r="K245" s="525"/>
      <c r="L245" s="522"/>
      <c r="M245" s="523"/>
      <c r="N245" s="522"/>
      <c r="O245" s="522"/>
      <c r="P245" s="525"/>
      <c r="Q245" s="522"/>
      <c r="R245" s="522"/>
      <c r="S245" s="522"/>
      <c r="T245" s="522"/>
    </row>
    <row r="246" spans="1:20" s="1" customFormat="1" x14ac:dyDescent="0.25">
      <c r="A246" s="10">
        <v>42975</v>
      </c>
      <c r="B246" s="58">
        <v>8.9</v>
      </c>
      <c r="C246" s="135">
        <v>27.6</v>
      </c>
      <c r="D246" s="113">
        <v>1270</v>
      </c>
      <c r="F246" s="522"/>
      <c r="G246" s="522"/>
      <c r="H246" s="523"/>
      <c r="I246" s="522"/>
      <c r="J246" s="524"/>
      <c r="K246" s="525"/>
      <c r="L246" s="522"/>
      <c r="M246" s="523"/>
      <c r="N246" s="522"/>
      <c r="O246" s="522"/>
      <c r="P246" s="525"/>
      <c r="Q246" s="522"/>
      <c r="R246" s="522"/>
      <c r="S246" s="522"/>
      <c r="T246" s="522"/>
    </row>
    <row r="247" spans="1:20" s="1" customFormat="1" x14ac:dyDescent="0.25">
      <c r="A247" s="10">
        <v>42976</v>
      </c>
      <c r="B247" s="58">
        <v>10.8</v>
      </c>
      <c r="C247" s="135">
        <v>27.2</v>
      </c>
      <c r="D247" s="423">
        <v>898</v>
      </c>
      <c r="F247" s="522"/>
      <c r="G247" s="522"/>
      <c r="H247" s="523"/>
      <c r="I247" s="522"/>
      <c r="J247" s="524"/>
      <c r="K247" s="525"/>
      <c r="L247" s="522"/>
      <c r="M247" s="523"/>
      <c r="N247" s="522"/>
      <c r="O247" s="522"/>
      <c r="P247" s="525"/>
      <c r="Q247" s="522"/>
      <c r="R247" s="522"/>
      <c r="S247" s="522"/>
      <c r="T247" s="522"/>
    </row>
    <row r="248" spans="1:20" s="1" customFormat="1" x14ac:dyDescent="0.25">
      <c r="A248" s="10">
        <v>42977</v>
      </c>
      <c r="B248" s="58">
        <v>7.49</v>
      </c>
      <c r="C248" s="135">
        <v>26.2</v>
      </c>
      <c r="D248" s="113">
        <v>1610</v>
      </c>
      <c r="F248" s="522"/>
      <c r="G248" s="522"/>
      <c r="H248" s="523"/>
      <c r="I248" s="522"/>
      <c r="J248" s="524"/>
      <c r="K248" s="525"/>
      <c r="L248" s="522"/>
      <c r="M248" s="523"/>
      <c r="N248" s="522"/>
      <c r="O248" s="522"/>
      <c r="P248" s="525"/>
      <c r="Q248" s="522"/>
      <c r="R248" s="522"/>
      <c r="S248" s="522"/>
      <c r="T248" s="522"/>
    </row>
    <row r="249" spans="1:20" s="1" customFormat="1" x14ac:dyDescent="0.25">
      <c r="A249" s="10">
        <v>42978</v>
      </c>
      <c r="B249" s="58">
        <v>6.63</v>
      </c>
      <c r="C249" s="135">
        <v>25.1</v>
      </c>
      <c r="D249" s="113">
        <v>2290</v>
      </c>
      <c r="F249" s="522"/>
      <c r="G249" s="522"/>
      <c r="H249" s="523"/>
      <c r="I249" s="522"/>
      <c r="J249" s="524"/>
      <c r="K249" s="525"/>
      <c r="L249" s="522"/>
      <c r="M249" s="523"/>
      <c r="N249" s="522"/>
      <c r="O249" s="522"/>
      <c r="P249" s="525"/>
      <c r="Q249" s="522"/>
      <c r="R249" s="522"/>
      <c r="S249" s="522"/>
      <c r="T249" s="522"/>
    </row>
    <row r="250" spans="1:20" s="1" customFormat="1" x14ac:dyDescent="0.25">
      <c r="A250" s="10">
        <v>42979</v>
      </c>
      <c r="B250" s="58">
        <v>7.25</v>
      </c>
      <c r="C250" s="135">
        <v>25.9</v>
      </c>
      <c r="D250" s="113">
        <v>2440</v>
      </c>
      <c r="F250" s="522"/>
      <c r="G250" s="522"/>
      <c r="H250" s="523"/>
      <c r="I250" s="522"/>
      <c r="J250" s="524"/>
      <c r="K250" s="525"/>
      <c r="L250" s="522"/>
      <c r="M250" s="523"/>
      <c r="N250" s="522"/>
      <c r="O250" s="522"/>
      <c r="P250" s="525"/>
      <c r="Q250" s="523"/>
      <c r="R250" s="523"/>
      <c r="S250" s="522"/>
      <c r="T250" s="528"/>
    </row>
    <row r="251" spans="1:20" s="1" customFormat="1" x14ac:dyDescent="0.25">
      <c r="A251" s="10">
        <v>42980</v>
      </c>
      <c r="B251" s="58">
        <v>11.9</v>
      </c>
      <c r="C251" s="135">
        <v>27.1</v>
      </c>
      <c r="D251" s="423">
        <v>954</v>
      </c>
      <c r="F251" s="522"/>
      <c r="G251" s="522"/>
      <c r="H251" s="523"/>
      <c r="I251" s="522"/>
      <c r="J251" s="524"/>
      <c r="K251" s="525"/>
      <c r="L251" s="522"/>
      <c r="M251" s="523"/>
      <c r="N251" s="522"/>
      <c r="O251" s="522"/>
      <c r="P251" s="525"/>
      <c r="Q251" s="523"/>
      <c r="R251" s="523"/>
      <c r="S251" s="522"/>
      <c r="T251" s="528"/>
    </row>
    <row r="252" spans="1:20" s="1" customFormat="1" x14ac:dyDescent="0.25">
      <c r="A252" s="10">
        <v>42981</v>
      </c>
      <c r="B252" s="57">
        <v>16.8</v>
      </c>
      <c r="C252" s="135">
        <v>27.9</v>
      </c>
      <c r="D252" s="113">
        <v>1010</v>
      </c>
      <c r="F252" s="522"/>
      <c r="G252" s="522"/>
      <c r="H252" s="523"/>
      <c r="I252" s="522"/>
      <c r="J252" s="524"/>
      <c r="K252" s="525"/>
      <c r="L252" s="522"/>
      <c r="M252" s="523"/>
      <c r="N252" s="522"/>
      <c r="O252" s="522"/>
      <c r="P252" s="525"/>
      <c r="Q252" s="523"/>
      <c r="R252" s="523"/>
      <c r="S252" s="522"/>
      <c r="T252" s="528"/>
    </row>
    <row r="253" spans="1:20" s="1" customFormat="1" x14ac:dyDescent="0.25">
      <c r="A253" s="10">
        <v>42982</v>
      </c>
      <c r="B253" s="58">
        <v>14.1</v>
      </c>
      <c r="C253" s="135">
        <v>26.9</v>
      </c>
      <c r="D253" s="113">
        <v>1410</v>
      </c>
      <c r="F253" s="522"/>
      <c r="G253" s="522"/>
      <c r="H253" s="523"/>
      <c r="I253" s="522"/>
      <c r="J253" s="524"/>
      <c r="K253" s="525"/>
      <c r="L253" s="522"/>
      <c r="M253" s="523"/>
      <c r="N253" s="522"/>
      <c r="O253" s="522"/>
      <c r="P253" s="525"/>
      <c r="Q253" s="523"/>
      <c r="R253" s="523"/>
      <c r="S253" s="522"/>
      <c r="T253" s="528"/>
    </row>
    <row r="254" spans="1:20" s="1" customFormat="1" x14ac:dyDescent="0.25">
      <c r="A254" s="10">
        <v>42983</v>
      </c>
      <c r="B254" s="58">
        <v>16.3</v>
      </c>
      <c r="C254" s="135">
        <v>27.7</v>
      </c>
      <c r="D254" s="113">
        <v>1140</v>
      </c>
      <c r="F254" s="522"/>
      <c r="G254" s="522"/>
      <c r="H254" s="523"/>
      <c r="I254" s="522"/>
      <c r="J254" s="524"/>
      <c r="K254" s="525"/>
      <c r="L254" s="522"/>
      <c r="M254" s="523"/>
      <c r="N254" s="522"/>
      <c r="O254" s="522"/>
      <c r="P254" s="525"/>
      <c r="Q254" s="523"/>
      <c r="R254" s="523"/>
      <c r="S254" s="522"/>
      <c r="T254" s="528"/>
    </row>
    <row r="255" spans="1:20" s="1" customFormat="1" x14ac:dyDescent="0.25">
      <c r="A255" s="10">
        <v>42984</v>
      </c>
      <c r="B255" s="58">
        <v>20.100000000000001</v>
      </c>
      <c r="C255" s="135">
        <v>27.7</v>
      </c>
      <c r="D255" s="423">
        <v>932</v>
      </c>
      <c r="F255" s="522"/>
      <c r="G255" s="522"/>
      <c r="H255" s="523"/>
      <c r="I255" s="522"/>
      <c r="J255" s="524"/>
      <c r="K255" s="525"/>
      <c r="L255" s="522"/>
      <c r="M255" s="523"/>
      <c r="N255" s="522"/>
      <c r="O255" s="522"/>
      <c r="P255" s="525"/>
      <c r="Q255" s="523"/>
      <c r="R255" s="523"/>
      <c r="S255" s="522"/>
      <c r="T255" s="528"/>
    </row>
    <row r="256" spans="1:20" s="1" customFormat="1" x14ac:dyDescent="0.25">
      <c r="A256" s="10">
        <v>42985</v>
      </c>
      <c r="B256" s="58">
        <v>20.3</v>
      </c>
      <c r="C256" s="135">
        <v>25.7</v>
      </c>
      <c r="D256" s="423">
        <v>872</v>
      </c>
      <c r="F256" s="522"/>
      <c r="G256" s="522"/>
      <c r="H256" s="523"/>
      <c r="I256" s="522"/>
      <c r="J256" s="524"/>
      <c r="K256" s="525"/>
      <c r="L256" s="522"/>
      <c r="M256" s="523"/>
      <c r="N256" s="522"/>
      <c r="O256" s="522"/>
      <c r="P256" s="525"/>
      <c r="Q256" s="523"/>
      <c r="R256" s="523"/>
      <c r="S256" s="522"/>
      <c r="T256" s="528"/>
    </row>
    <row r="257" spans="1:20" s="1" customFormat="1" x14ac:dyDescent="0.25">
      <c r="A257" s="10">
        <v>42986</v>
      </c>
      <c r="B257" s="58">
        <v>24.2</v>
      </c>
      <c r="C257" s="135">
        <v>25.2</v>
      </c>
      <c r="D257" s="423">
        <v>773</v>
      </c>
      <c r="F257" s="522"/>
      <c r="G257" s="522"/>
      <c r="H257" s="523"/>
      <c r="I257" s="522"/>
      <c r="J257" s="524"/>
      <c r="K257" s="525"/>
      <c r="L257" s="522"/>
      <c r="M257" s="523"/>
      <c r="N257" s="522"/>
      <c r="O257" s="522"/>
      <c r="P257" s="525"/>
      <c r="Q257" s="523"/>
      <c r="R257" s="523"/>
      <c r="S257" s="522"/>
      <c r="T257" s="528"/>
    </row>
    <row r="258" spans="1:20" s="1" customFormat="1" x14ac:dyDescent="0.25">
      <c r="A258" s="10">
        <v>42987</v>
      </c>
      <c r="B258" s="58">
        <v>22.3</v>
      </c>
      <c r="C258" s="135">
        <v>25.6</v>
      </c>
      <c r="D258" s="423">
        <v>874</v>
      </c>
      <c r="F258" s="522"/>
      <c r="G258" s="522"/>
      <c r="H258" s="523"/>
      <c r="I258" s="522"/>
      <c r="J258" s="524"/>
      <c r="K258" s="525"/>
      <c r="L258" s="522"/>
      <c r="M258" s="523"/>
      <c r="N258" s="522"/>
      <c r="O258" s="522"/>
      <c r="P258" s="525"/>
      <c r="Q258" s="523"/>
      <c r="R258" s="523"/>
      <c r="S258" s="522"/>
      <c r="T258" s="528"/>
    </row>
    <row r="259" spans="1:20" s="1" customFormat="1" x14ac:dyDescent="0.25">
      <c r="A259" s="10">
        <v>42988</v>
      </c>
      <c r="B259" s="58">
        <v>24.7</v>
      </c>
      <c r="C259" s="135">
        <v>25.9</v>
      </c>
      <c r="D259" s="423">
        <v>781</v>
      </c>
      <c r="F259" s="522"/>
      <c r="G259" s="522"/>
      <c r="H259" s="523"/>
      <c r="I259" s="522"/>
      <c r="J259" s="524"/>
      <c r="K259" s="525"/>
      <c r="L259" s="522"/>
      <c r="M259" s="523"/>
      <c r="N259" s="522"/>
      <c r="O259" s="522"/>
      <c r="P259" s="525"/>
      <c r="Q259" s="523"/>
      <c r="R259" s="523"/>
      <c r="S259" s="522"/>
      <c r="T259" s="528"/>
    </row>
    <row r="260" spans="1:20" s="1" customFormat="1" x14ac:dyDescent="0.25">
      <c r="A260" s="10">
        <v>42989</v>
      </c>
      <c r="B260" s="58">
        <v>25.8</v>
      </c>
      <c r="C260" s="135">
        <v>26.2</v>
      </c>
      <c r="D260" s="423">
        <v>836</v>
      </c>
      <c r="F260" s="522"/>
      <c r="G260" s="522"/>
      <c r="H260" s="523"/>
      <c r="I260" s="522"/>
      <c r="J260" s="524"/>
      <c r="K260" s="525"/>
      <c r="L260" s="522"/>
      <c r="M260" s="523"/>
      <c r="N260" s="522"/>
      <c r="O260" s="522"/>
      <c r="P260" s="525"/>
      <c r="Q260" s="523"/>
      <c r="R260" s="523"/>
      <c r="S260" s="522"/>
      <c r="T260" s="528"/>
    </row>
    <row r="261" spans="1:20" s="1" customFormat="1" x14ac:dyDescent="0.25">
      <c r="A261" s="10">
        <v>42990</v>
      </c>
      <c r="B261" s="58">
        <v>31.4</v>
      </c>
      <c r="C261" s="135">
        <v>26.4</v>
      </c>
      <c r="D261" s="423">
        <v>814</v>
      </c>
      <c r="F261" s="522"/>
      <c r="G261" s="522"/>
      <c r="H261" s="523"/>
      <c r="I261" s="522"/>
      <c r="J261" s="524"/>
      <c r="K261" s="525"/>
      <c r="L261" s="522"/>
      <c r="M261" s="523"/>
      <c r="N261" s="522"/>
      <c r="O261" s="522"/>
      <c r="P261" s="525"/>
      <c r="Q261" s="523"/>
      <c r="R261" s="523"/>
      <c r="S261" s="522"/>
      <c r="T261" s="528"/>
    </row>
    <row r="262" spans="1:20" s="1" customFormat="1" x14ac:dyDescent="0.25">
      <c r="A262" s="10">
        <v>42991</v>
      </c>
      <c r="B262" s="58">
        <v>39.1</v>
      </c>
      <c r="C262" s="135">
        <v>25.7</v>
      </c>
      <c r="D262" s="423">
        <v>722</v>
      </c>
      <c r="F262" s="522"/>
      <c r="G262" s="522"/>
      <c r="H262" s="523"/>
      <c r="I262" s="522"/>
      <c r="J262" s="524"/>
      <c r="K262" s="525"/>
      <c r="L262" s="522"/>
      <c r="M262" s="523"/>
      <c r="N262" s="522"/>
      <c r="O262" s="522"/>
      <c r="P262" s="525"/>
      <c r="Q262" s="523"/>
      <c r="R262" s="523"/>
      <c r="S262" s="522"/>
      <c r="T262" s="528"/>
    </row>
    <row r="263" spans="1:20" s="1" customFormat="1" x14ac:dyDescent="0.25">
      <c r="A263" s="10">
        <v>42992</v>
      </c>
      <c r="B263" s="58">
        <v>33.6</v>
      </c>
      <c r="C263" s="135">
        <v>24.1</v>
      </c>
      <c r="D263" s="423">
        <v>776</v>
      </c>
      <c r="F263" s="522"/>
      <c r="G263" s="522"/>
      <c r="H263" s="523"/>
      <c r="I263" s="522"/>
      <c r="J263" s="524"/>
      <c r="K263" s="525"/>
      <c r="L263" s="522"/>
      <c r="M263" s="523"/>
      <c r="N263" s="522"/>
      <c r="O263" s="522"/>
      <c r="P263" s="525"/>
      <c r="Q263" s="523"/>
      <c r="R263" s="523"/>
      <c r="S263" s="522"/>
      <c r="T263" s="528"/>
    </row>
    <row r="264" spans="1:20" s="1" customFormat="1" x14ac:dyDescent="0.25">
      <c r="A264" s="10">
        <v>42993</v>
      </c>
      <c r="B264" s="58">
        <v>24.3</v>
      </c>
      <c r="C264" s="135">
        <v>22.7</v>
      </c>
      <c r="D264" s="423">
        <v>989</v>
      </c>
      <c r="F264" s="522"/>
      <c r="G264" s="522"/>
      <c r="H264" s="523"/>
      <c r="I264" s="522"/>
      <c r="J264" s="524"/>
      <c r="K264" s="525"/>
      <c r="L264" s="522"/>
      <c r="M264" s="523"/>
      <c r="N264" s="522"/>
      <c r="O264" s="522"/>
      <c r="P264" s="525"/>
      <c r="Q264" s="523"/>
      <c r="R264" s="523"/>
      <c r="S264" s="522"/>
      <c r="T264" s="528"/>
    </row>
    <row r="265" spans="1:20" s="1" customFormat="1" x14ac:dyDescent="0.25">
      <c r="A265" s="10">
        <v>42994</v>
      </c>
      <c r="B265" s="58">
        <v>20.9</v>
      </c>
      <c r="C265" s="135">
        <v>23</v>
      </c>
      <c r="D265" s="113">
        <v>1120</v>
      </c>
      <c r="F265" s="522"/>
      <c r="G265" s="522"/>
      <c r="H265" s="523"/>
      <c r="I265" s="522"/>
      <c r="J265" s="524"/>
      <c r="K265" s="525"/>
      <c r="L265" s="522"/>
      <c r="M265" s="523"/>
      <c r="N265" s="522"/>
      <c r="O265" s="522"/>
      <c r="P265" s="525"/>
      <c r="Q265" s="523"/>
      <c r="R265" s="523"/>
      <c r="S265" s="522"/>
      <c r="T265" s="528"/>
    </row>
    <row r="266" spans="1:20" s="1" customFormat="1" x14ac:dyDescent="0.25">
      <c r="A266" s="10">
        <v>42995</v>
      </c>
      <c r="B266" s="58">
        <v>18.399999999999999</v>
      </c>
      <c r="C266" s="135">
        <v>23</v>
      </c>
      <c r="D266" s="113">
        <v>1230</v>
      </c>
      <c r="F266" s="522"/>
      <c r="G266" s="522"/>
      <c r="H266" s="523"/>
      <c r="I266" s="522"/>
      <c r="J266" s="524"/>
      <c r="K266" s="525"/>
      <c r="L266" s="522"/>
      <c r="M266" s="523"/>
      <c r="N266" s="522"/>
      <c r="O266" s="522"/>
      <c r="P266" s="525"/>
      <c r="Q266" s="523"/>
      <c r="R266" s="523"/>
      <c r="S266" s="522"/>
      <c r="T266" s="528"/>
    </row>
    <row r="267" spans="1:20" s="1" customFormat="1" x14ac:dyDescent="0.25">
      <c r="A267" s="10">
        <v>42996</v>
      </c>
      <c r="B267" s="58">
        <v>17.2</v>
      </c>
      <c r="C267" s="135">
        <v>22.9</v>
      </c>
      <c r="D267" s="113">
        <v>1370</v>
      </c>
      <c r="F267" s="522"/>
      <c r="G267" s="522"/>
      <c r="H267" s="523"/>
      <c r="I267" s="522"/>
      <c r="J267" s="524"/>
      <c r="K267" s="525"/>
      <c r="L267" s="522"/>
      <c r="M267" s="523"/>
      <c r="N267" s="522"/>
      <c r="O267" s="522"/>
      <c r="P267" s="525"/>
      <c r="Q267" s="523"/>
      <c r="R267" s="523"/>
      <c r="S267" s="522"/>
      <c r="T267" s="528"/>
    </row>
    <row r="268" spans="1:20" s="1" customFormat="1" x14ac:dyDescent="0.25">
      <c r="A268" s="10">
        <v>42997</v>
      </c>
      <c r="B268" s="58">
        <v>24.9</v>
      </c>
      <c r="C268" s="135">
        <v>21.3</v>
      </c>
      <c r="D268" s="113">
        <v>1020</v>
      </c>
      <c r="F268" s="522"/>
      <c r="G268" s="522"/>
      <c r="H268" s="523"/>
      <c r="I268" s="522"/>
      <c r="J268" s="524"/>
      <c r="K268" s="525"/>
      <c r="L268" s="522"/>
      <c r="M268" s="523"/>
      <c r="N268" s="522"/>
      <c r="O268" s="522"/>
      <c r="P268" s="525"/>
      <c r="Q268" s="523"/>
      <c r="R268" s="523"/>
      <c r="S268" s="522"/>
      <c r="T268" s="528"/>
    </row>
    <row r="269" spans="1:20" s="1" customFormat="1" x14ac:dyDescent="0.25">
      <c r="A269" s="10">
        <v>42998</v>
      </c>
      <c r="B269" s="58">
        <v>60.4</v>
      </c>
      <c r="C269" s="135">
        <v>21.2</v>
      </c>
      <c r="D269" s="423">
        <v>630</v>
      </c>
      <c r="F269" s="522"/>
      <c r="G269" s="522"/>
      <c r="H269" s="523"/>
      <c r="I269" s="522"/>
      <c r="J269" s="524"/>
      <c r="K269" s="525"/>
      <c r="L269" s="522"/>
      <c r="M269" s="523"/>
      <c r="N269" s="522"/>
      <c r="O269" s="522"/>
      <c r="P269" s="525"/>
      <c r="Q269" s="523"/>
      <c r="R269" s="523"/>
      <c r="S269" s="522"/>
      <c r="T269" s="528"/>
    </row>
    <row r="270" spans="1:20" s="1" customFormat="1" x14ac:dyDescent="0.25">
      <c r="A270" s="10">
        <v>42999</v>
      </c>
      <c r="B270" s="58">
        <v>90.5</v>
      </c>
      <c r="C270" s="135">
        <v>21.5</v>
      </c>
      <c r="D270" s="423">
        <v>497</v>
      </c>
      <c r="F270" s="522"/>
      <c r="G270" s="522"/>
      <c r="H270" s="523"/>
      <c r="I270" s="522"/>
      <c r="J270" s="524"/>
      <c r="K270" s="525"/>
      <c r="L270" s="522"/>
      <c r="M270" s="523"/>
      <c r="N270" s="522"/>
      <c r="O270" s="522"/>
      <c r="P270" s="525"/>
      <c r="Q270" s="523"/>
      <c r="R270" s="523"/>
      <c r="S270" s="522"/>
      <c r="T270" s="528"/>
    </row>
    <row r="271" spans="1:20" s="1" customFormat="1" x14ac:dyDescent="0.25">
      <c r="A271" s="10">
        <v>43000</v>
      </c>
      <c r="B271" s="58">
        <v>93.6</v>
      </c>
      <c r="C271" s="135">
        <v>20.100000000000001</v>
      </c>
      <c r="D271" s="423">
        <v>528</v>
      </c>
      <c r="F271" s="522"/>
      <c r="G271" s="522"/>
      <c r="H271" s="523"/>
      <c r="I271" s="522"/>
      <c r="J271" s="524"/>
      <c r="K271" s="525"/>
      <c r="L271" s="522"/>
      <c r="M271" s="523"/>
      <c r="N271" s="522"/>
      <c r="O271" s="522"/>
      <c r="P271" s="525"/>
      <c r="Q271" s="523"/>
      <c r="R271" s="523"/>
      <c r="S271" s="522"/>
      <c r="T271" s="528"/>
    </row>
    <row r="272" spans="1:20" s="1" customFormat="1" x14ac:dyDescent="0.25">
      <c r="A272" s="10">
        <v>43001</v>
      </c>
      <c r="B272" s="58">
        <v>37.1</v>
      </c>
      <c r="C272" s="135">
        <v>19.3</v>
      </c>
      <c r="D272" s="423">
        <v>831</v>
      </c>
      <c r="F272" s="522"/>
      <c r="G272" s="522"/>
      <c r="H272" s="523"/>
      <c r="I272" s="522"/>
      <c r="J272" s="524"/>
      <c r="K272" s="525"/>
      <c r="L272" s="522"/>
      <c r="M272" s="523"/>
      <c r="N272" s="522"/>
      <c r="O272" s="522"/>
      <c r="P272" s="525"/>
      <c r="Q272" s="523"/>
      <c r="R272" s="523"/>
      <c r="S272" s="522"/>
      <c r="T272" s="528"/>
    </row>
    <row r="273" spans="1:20" s="1" customFormat="1" x14ac:dyDescent="0.25">
      <c r="A273" s="10">
        <v>43002</v>
      </c>
      <c r="B273" s="58">
        <v>27.5</v>
      </c>
      <c r="C273" s="135">
        <v>19</v>
      </c>
      <c r="D273" s="113">
        <v>1030</v>
      </c>
      <c r="F273" s="522"/>
      <c r="G273" s="522"/>
      <c r="H273" s="523"/>
      <c r="I273" s="522"/>
      <c r="J273" s="524"/>
      <c r="K273" s="525"/>
      <c r="L273" s="522"/>
      <c r="M273" s="523"/>
      <c r="N273" s="522"/>
      <c r="O273" s="522"/>
      <c r="P273" s="525"/>
      <c r="Q273" s="523"/>
      <c r="R273" s="523"/>
      <c r="S273" s="522"/>
      <c r="T273" s="528"/>
    </row>
    <row r="274" spans="1:20" s="1" customFormat="1" x14ac:dyDescent="0.25">
      <c r="A274" s="10">
        <v>43003</v>
      </c>
      <c r="B274" s="58">
        <v>25.7</v>
      </c>
      <c r="C274" s="135">
        <v>19.5</v>
      </c>
      <c r="D274" s="113">
        <v>1150</v>
      </c>
      <c r="F274" s="522"/>
      <c r="G274" s="522"/>
      <c r="H274" s="523"/>
      <c r="I274" s="522"/>
      <c r="J274" s="524"/>
      <c r="K274" s="525"/>
      <c r="L274" s="522"/>
      <c r="M274" s="529"/>
      <c r="N274" s="522"/>
      <c r="O274" s="522"/>
      <c r="P274" s="525"/>
      <c r="Q274" s="523"/>
      <c r="R274" s="523"/>
      <c r="S274" s="522"/>
      <c r="T274" s="528"/>
    </row>
    <row r="275" spans="1:20" s="1" customFormat="1" x14ac:dyDescent="0.25">
      <c r="A275" s="10">
        <v>43004</v>
      </c>
      <c r="B275" s="58">
        <v>37.9</v>
      </c>
      <c r="C275" s="135">
        <v>20.3</v>
      </c>
      <c r="D275" s="423">
        <v>903</v>
      </c>
      <c r="F275" s="522"/>
      <c r="G275" s="522"/>
      <c r="H275" s="523"/>
      <c r="I275" s="522"/>
      <c r="J275" s="524"/>
      <c r="K275" s="525"/>
      <c r="L275" s="522"/>
      <c r="M275" s="529"/>
      <c r="N275" s="522"/>
      <c r="O275" s="522"/>
      <c r="P275" s="525"/>
      <c r="Q275" s="523"/>
      <c r="R275" s="523"/>
      <c r="S275" s="522"/>
      <c r="T275" s="528"/>
    </row>
    <row r="276" spans="1:20" s="1" customFormat="1" x14ac:dyDescent="0.25">
      <c r="A276" s="10">
        <v>43005</v>
      </c>
      <c r="B276" s="58">
        <v>46</v>
      </c>
      <c r="C276" s="135">
        <v>21.4</v>
      </c>
      <c r="D276" s="423">
        <v>820</v>
      </c>
      <c r="F276" s="522"/>
      <c r="G276" s="522"/>
      <c r="H276" s="523"/>
      <c r="I276" s="522"/>
      <c r="J276" s="524"/>
      <c r="K276" s="525"/>
      <c r="L276" s="522"/>
      <c r="M276" s="529"/>
      <c r="N276" s="522"/>
      <c r="O276" s="522"/>
      <c r="P276" s="525"/>
      <c r="Q276" s="523"/>
      <c r="R276" s="523"/>
      <c r="S276" s="522"/>
      <c r="T276" s="528"/>
    </row>
    <row r="277" spans="1:20" s="1" customFormat="1" x14ac:dyDescent="0.25">
      <c r="A277" s="10">
        <v>43006</v>
      </c>
      <c r="B277" s="58">
        <v>29.1</v>
      </c>
      <c r="C277" s="135">
        <v>22.2</v>
      </c>
      <c r="D277" s="113">
        <v>1170</v>
      </c>
      <c r="F277" s="522"/>
      <c r="G277" s="522"/>
      <c r="H277" s="523"/>
      <c r="I277" s="522"/>
      <c r="J277" s="524"/>
      <c r="K277" s="525"/>
      <c r="L277" s="522"/>
      <c r="M277" s="529"/>
      <c r="N277" s="522"/>
      <c r="O277" s="522"/>
      <c r="P277" s="525"/>
      <c r="Q277" s="523"/>
      <c r="R277" s="523"/>
      <c r="S277" s="522"/>
      <c r="T277" s="528"/>
    </row>
    <row r="278" spans="1:20" s="1" customFormat="1" x14ac:dyDescent="0.25">
      <c r="A278" s="10">
        <v>43007</v>
      </c>
      <c r="B278" s="58">
        <v>29.1</v>
      </c>
      <c r="C278" s="135">
        <v>22.1</v>
      </c>
      <c r="D278" s="340">
        <v>1200</v>
      </c>
      <c r="F278" s="522"/>
      <c r="G278" s="522"/>
      <c r="H278" s="523"/>
      <c r="I278" s="522"/>
      <c r="J278" s="524"/>
      <c r="K278" s="525"/>
      <c r="L278" s="522"/>
      <c r="M278" s="529"/>
      <c r="N278" s="522"/>
      <c r="O278" s="522"/>
      <c r="P278" s="525"/>
      <c r="Q278" s="523"/>
      <c r="R278" s="523"/>
      <c r="S278" s="522"/>
      <c r="T278" s="528"/>
    </row>
    <row r="279" spans="1:20" s="1" customFormat="1" x14ac:dyDescent="0.25">
      <c r="A279" s="10">
        <v>43008</v>
      </c>
      <c r="B279" s="58">
        <v>34.4</v>
      </c>
      <c r="C279" s="135">
        <v>21.9</v>
      </c>
      <c r="D279" s="340">
        <v>1060</v>
      </c>
      <c r="F279" s="522"/>
      <c r="G279" s="522"/>
      <c r="H279" s="523"/>
      <c r="I279" s="522"/>
      <c r="J279" s="524"/>
      <c r="K279" s="525"/>
      <c r="L279" s="522"/>
      <c r="M279" s="529"/>
      <c r="N279" s="522"/>
      <c r="O279" s="522"/>
      <c r="P279" s="525"/>
      <c r="Q279" s="523"/>
      <c r="R279" s="523"/>
      <c r="S279" s="522"/>
      <c r="T279" s="528"/>
    </row>
    <row r="280" spans="1:20" s="1" customFormat="1" x14ac:dyDescent="0.25">
      <c r="A280" s="10">
        <v>43009</v>
      </c>
      <c r="B280" s="58">
        <v>36.4</v>
      </c>
      <c r="C280" s="135">
        <v>20.100000000000001</v>
      </c>
      <c r="D280" s="340">
        <v>1040</v>
      </c>
      <c r="F280" s="522"/>
      <c r="G280" s="522"/>
      <c r="H280" s="523"/>
      <c r="I280" s="522"/>
      <c r="J280" s="524"/>
      <c r="K280" s="525"/>
      <c r="L280" s="522"/>
      <c r="M280" s="529"/>
      <c r="N280" s="522"/>
      <c r="O280" s="522"/>
      <c r="P280" s="525"/>
      <c r="Q280" s="523"/>
      <c r="R280" s="523"/>
      <c r="S280" s="522"/>
      <c r="T280" s="528"/>
    </row>
    <row r="281" spans="1:20" s="1" customFormat="1" x14ac:dyDescent="0.25">
      <c r="A281" s="10">
        <v>43010</v>
      </c>
      <c r="B281" s="58">
        <v>35.700000000000003</v>
      </c>
      <c r="C281" s="135">
        <v>17.7</v>
      </c>
      <c r="D281" s="340">
        <v>1140</v>
      </c>
      <c r="F281" s="522"/>
      <c r="G281" s="522"/>
      <c r="H281" s="523"/>
      <c r="I281" s="522"/>
      <c r="J281" s="524"/>
      <c r="K281" s="525"/>
      <c r="L281" s="522"/>
      <c r="M281" s="529"/>
      <c r="N281" s="522"/>
      <c r="O281" s="522"/>
      <c r="P281" s="525"/>
      <c r="Q281" s="523"/>
      <c r="R281" s="523"/>
      <c r="S281" s="522"/>
      <c r="T281" s="528"/>
    </row>
    <row r="282" spans="1:20" s="1" customFormat="1" x14ac:dyDescent="0.25">
      <c r="A282" s="10">
        <v>43011</v>
      </c>
      <c r="B282" s="58">
        <v>39.799999999999997</v>
      </c>
      <c r="C282" s="203">
        <v>17.600000000000001</v>
      </c>
      <c r="D282" s="340">
        <v>1050</v>
      </c>
      <c r="F282" s="522"/>
      <c r="G282" s="522"/>
      <c r="H282" s="523"/>
      <c r="I282" s="522"/>
      <c r="J282" s="524"/>
      <c r="K282" s="525"/>
      <c r="L282" s="522"/>
      <c r="M282" s="529"/>
      <c r="N282" s="522"/>
      <c r="O282" s="522"/>
      <c r="P282" s="525"/>
      <c r="Q282" s="523"/>
      <c r="R282" s="523"/>
      <c r="S282" s="522"/>
      <c r="T282" s="528"/>
    </row>
    <row r="283" spans="1:20" s="1" customFormat="1" x14ac:dyDescent="0.25">
      <c r="A283" s="10">
        <v>43012</v>
      </c>
      <c r="B283" s="58">
        <v>48.2</v>
      </c>
      <c r="C283" s="135">
        <v>18.100000000000001</v>
      </c>
      <c r="D283" s="423">
        <v>944</v>
      </c>
      <c r="F283" s="522"/>
      <c r="G283" s="522"/>
      <c r="H283" s="523"/>
      <c r="I283" s="522"/>
      <c r="J283" s="524"/>
      <c r="K283" s="525"/>
      <c r="L283" s="522"/>
      <c r="M283" s="529"/>
      <c r="N283" s="522"/>
      <c r="O283" s="522"/>
      <c r="P283" s="525"/>
      <c r="Q283" s="523"/>
      <c r="R283" s="523"/>
      <c r="S283" s="522"/>
      <c r="T283" s="528"/>
    </row>
    <row r="284" spans="1:20" s="1" customFormat="1" x14ac:dyDescent="0.25">
      <c r="A284" s="10">
        <v>43013</v>
      </c>
      <c r="B284" s="58">
        <v>45.3</v>
      </c>
      <c r="C284" s="135">
        <v>18.3</v>
      </c>
      <c r="D284" s="113">
        <v>1030</v>
      </c>
      <c r="F284" s="522"/>
      <c r="G284" s="522"/>
      <c r="H284" s="523"/>
      <c r="I284" s="522"/>
      <c r="J284" s="524"/>
      <c r="K284" s="525"/>
      <c r="L284" s="522"/>
      <c r="M284" s="529"/>
      <c r="N284" s="522"/>
      <c r="O284" s="522"/>
      <c r="P284" s="525"/>
      <c r="Q284" s="523"/>
      <c r="R284" s="523"/>
      <c r="S284" s="522"/>
      <c r="T284" s="528"/>
    </row>
    <row r="285" spans="1:20" s="1" customFormat="1" x14ac:dyDescent="0.25">
      <c r="A285" s="10">
        <v>43014</v>
      </c>
      <c r="B285" s="58">
        <v>44.8</v>
      </c>
      <c r="C285" s="135">
        <v>18.7</v>
      </c>
      <c r="D285" s="113">
        <v>1100</v>
      </c>
      <c r="F285" s="522"/>
      <c r="G285" s="522"/>
      <c r="H285" s="523"/>
      <c r="I285" s="522"/>
      <c r="J285" s="524"/>
      <c r="K285" s="525"/>
      <c r="L285" s="522"/>
      <c r="M285" s="529"/>
      <c r="N285" s="522"/>
      <c r="O285" s="522"/>
      <c r="P285" s="525"/>
      <c r="Q285" s="523"/>
      <c r="R285" s="523"/>
      <c r="S285" s="522"/>
      <c r="T285" s="528"/>
    </row>
    <row r="286" spans="1:20" s="1" customFormat="1" x14ac:dyDescent="0.25">
      <c r="A286" s="10">
        <v>43015</v>
      </c>
      <c r="B286" s="58">
        <v>45.5</v>
      </c>
      <c r="C286" s="135">
        <v>19.3</v>
      </c>
      <c r="D286" s="113">
        <v>1130</v>
      </c>
      <c r="F286" s="522"/>
      <c r="G286" s="522"/>
      <c r="H286" s="523"/>
      <c r="I286" s="522"/>
      <c r="J286" s="524"/>
      <c r="K286" s="525"/>
      <c r="L286" s="522"/>
      <c r="M286" s="529"/>
      <c r="N286" s="522"/>
      <c r="O286" s="522"/>
      <c r="P286" s="525"/>
      <c r="Q286" s="523"/>
      <c r="R286" s="523"/>
      <c r="S286" s="522"/>
      <c r="T286" s="528"/>
    </row>
    <row r="287" spans="1:20" s="1" customFormat="1" x14ac:dyDescent="0.25">
      <c r="A287" s="254">
        <v>43016</v>
      </c>
      <c r="B287" s="58">
        <v>49.3</v>
      </c>
      <c r="C287" s="135">
        <v>18.8</v>
      </c>
      <c r="D287" s="113">
        <v>1100</v>
      </c>
      <c r="F287" s="522"/>
      <c r="G287" s="522"/>
      <c r="H287" s="523"/>
      <c r="I287" s="522"/>
      <c r="J287" s="524"/>
      <c r="K287" s="525"/>
      <c r="L287" s="522"/>
      <c r="M287" s="529"/>
      <c r="N287" s="522"/>
      <c r="O287" s="522"/>
      <c r="P287" s="525"/>
      <c r="Q287" s="523"/>
      <c r="R287" s="523"/>
      <c r="S287" s="522"/>
      <c r="T287" s="528"/>
    </row>
    <row r="288" spans="1:20" s="1" customFormat="1" x14ac:dyDescent="0.25">
      <c r="A288" s="10">
        <v>43017</v>
      </c>
      <c r="B288" s="58">
        <v>55.8</v>
      </c>
      <c r="C288" s="135">
        <v>17.899999999999999</v>
      </c>
      <c r="D288" s="113">
        <v>1050</v>
      </c>
      <c r="F288" s="522"/>
      <c r="G288" s="522"/>
      <c r="H288" s="523"/>
      <c r="I288" s="522"/>
      <c r="J288" s="524"/>
      <c r="K288" s="525"/>
      <c r="L288" s="522"/>
      <c r="M288" s="529"/>
      <c r="N288" s="522"/>
      <c r="O288" s="522"/>
      <c r="P288" s="525"/>
      <c r="Q288" s="523"/>
      <c r="R288" s="523"/>
      <c r="S288" s="522"/>
      <c r="T288" s="528"/>
    </row>
    <row r="289" spans="1:20" s="1" customFormat="1" x14ac:dyDescent="0.25">
      <c r="A289" s="10">
        <v>43018</v>
      </c>
      <c r="B289" s="58">
        <v>63.1</v>
      </c>
      <c r="C289" s="135">
        <v>18.399999999999999</v>
      </c>
      <c r="D289" s="113">
        <v>1000</v>
      </c>
      <c r="F289" s="522"/>
      <c r="G289" s="522"/>
      <c r="H289" s="523"/>
      <c r="I289" s="522"/>
      <c r="J289" s="524"/>
      <c r="K289" s="525"/>
      <c r="L289" s="522"/>
      <c r="M289" s="529"/>
      <c r="N289" s="522"/>
      <c r="O289" s="522"/>
      <c r="P289" s="525"/>
      <c r="Q289" s="523"/>
      <c r="R289" s="523"/>
      <c r="S289" s="522"/>
      <c r="T289" s="528"/>
    </row>
    <row r="290" spans="1:20" s="1" customFormat="1" x14ac:dyDescent="0.25">
      <c r="A290" s="10">
        <v>43019</v>
      </c>
      <c r="B290" s="58">
        <v>72.599999999999994</v>
      </c>
      <c r="C290" s="135">
        <v>18</v>
      </c>
      <c r="D290" s="423">
        <v>933</v>
      </c>
      <c r="F290" s="522"/>
      <c r="G290" s="522"/>
      <c r="H290" s="523"/>
      <c r="I290" s="522"/>
      <c r="J290" s="524"/>
      <c r="K290" s="525"/>
      <c r="L290" s="522"/>
      <c r="M290" s="529"/>
      <c r="N290" s="522"/>
      <c r="O290" s="522"/>
      <c r="P290" s="525"/>
      <c r="Q290" s="523"/>
      <c r="R290" s="523"/>
      <c r="S290" s="522"/>
      <c r="T290" s="528"/>
    </row>
    <row r="291" spans="1:20" s="1" customFormat="1" x14ac:dyDescent="0.25">
      <c r="A291" s="10">
        <v>43020</v>
      </c>
      <c r="B291" s="58">
        <v>67.7</v>
      </c>
      <c r="C291" s="135">
        <v>16</v>
      </c>
      <c r="D291" s="113">
        <v>1020</v>
      </c>
      <c r="F291" s="522"/>
      <c r="G291" s="522"/>
      <c r="H291" s="523"/>
      <c r="I291" s="522"/>
      <c r="J291" s="524"/>
      <c r="K291" s="525"/>
      <c r="L291" s="522"/>
      <c r="M291" s="529"/>
      <c r="N291" s="522"/>
      <c r="O291" s="522"/>
      <c r="P291" s="525"/>
      <c r="Q291" s="523"/>
      <c r="R291" s="523"/>
      <c r="S291" s="522"/>
      <c r="T291" s="528"/>
    </row>
    <row r="292" spans="1:20" s="1" customFormat="1" x14ac:dyDescent="0.25">
      <c r="A292" s="10">
        <v>43021</v>
      </c>
      <c r="B292" s="58">
        <v>70</v>
      </c>
      <c r="C292" s="135">
        <v>15.7</v>
      </c>
      <c r="D292" s="113">
        <v>1020</v>
      </c>
      <c r="F292" s="522"/>
      <c r="G292" s="522"/>
      <c r="H292" s="523"/>
      <c r="I292" s="522"/>
      <c r="J292" s="524"/>
      <c r="K292" s="525"/>
      <c r="L292" s="522"/>
      <c r="M292" s="529"/>
      <c r="N292" s="522"/>
      <c r="O292" s="522"/>
      <c r="P292" s="525"/>
      <c r="Q292" s="523"/>
      <c r="R292" s="523"/>
      <c r="S292" s="522"/>
      <c r="T292" s="528"/>
    </row>
    <row r="293" spans="1:20" s="1" customFormat="1" x14ac:dyDescent="0.25">
      <c r="A293" s="10">
        <v>43022</v>
      </c>
      <c r="B293" s="58">
        <v>76.099999999999994</v>
      </c>
      <c r="C293" s="135">
        <v>16</v>
      </c>
      <c r="D293" s="113">
        <v>1000</v>
      </c>
      <c r="F293" s="522"/>
      <c r="G293" s="522"/>
      <c r="H293" s="523"/>
      <c r="I293" s="522"/>
      <c r="J293" s="524"/>
      <c r="K293" s="525"/>
      <c r="L293" s="522"/>
      <c r="M293" s="529"/>
      <c r="N293" s="522"/>
      <c r="O293" s="522"/>
      <c r="P293" s="525"/>
      <c r="Q293" s="523"/>
      <c r="R293" s="523"/>
      <c r="S293" s="522"/>
      <c r="T293" s="528"/>
    </row>
    <row r="294" spans="1:20" s="1" customFormat="1" x14ac:dyDescent="0.25">
      <c r="A294" s="10">
        <v>43023</v>
      </c>
      <c r="B294" s="58">
        <v>101</v>
      </c>
      <c r="C294" s="135">
        <v>16.5</v>
      </c>
      <c r="D294" s="423">
        <v>880</v>
      </c>
      <c r="F294" s="522"/>
      <c r="G294" s="522"/>
      <c r="H294" s="523"/>
      <c r="I294" s="522"/>
      <c r="J294" s="524"/>
      <c r="K294" s="525"/>
      <c r="L294" s="522"/>
      <c r="M294" s="529"/>
      <c r="N294" s="522"/>
      <c r="O294" s="522"/>
      <c r="P294" s="525"/>
      <c r="Q294" s="523"/>
      <c r="R294" s="523"/>
      <c r="S294" s="522"/>
      <c r="T294" s="528"/>
    </row>
    <row r="295" spans="1:20" s="1" customFormat="1" x14ac:dyDescent="0.25">
      <c r="A295" s="10">
        <v>43024</v>
      </c>
      <c r="B295" s="58">
        <v>115</v>
      </c>
      <c r="C295" s="135">
        <v>17.2</v>
      </c>
      <c r="D295" s="423">
        <v>854</v>
      </c>
      <c r="F295" s="522"/>
      <c r="G295" s="522"/>
      <c r="H295" s="523"/>
      <c r="I295" s="522"/>
      <c r="J295" s="524"/>
      <c r="K295" s="525"/>
      <c r="L295" s="522"/>
      <c r="M295" s="529"/>
      <c r="N295" s="522"/>
      <c r="O295" s="522"/>
      <c r="P295" s="525"/>
      <c r="Q295" s="523"/>
      <c r="R295" s="523"/>
      <c r="S295" s="522"/>
      <c r="T295" s="528"/>
    </row>
    <row r="296" spans="1:20" s="1" customFormat="1" x14ac:dyDescent="0.25">
      <c r="A296" s="10">
        <v>43025</v>
      </c>
      <c r="B296" s="58">
        <v>121</v>
      </c>
      <c r="C296" s="135">
        <v>17.600000000000001</v>
      </c>
      <c r="D296" s="423">
        <v>837</v>
      </c>
      <c r="F296" s="522"/>
      <c r="G296" s="522"/>
      <c r="H296" s="523"/>
      <c r="I296" s="522"/>
      <c r="J296" s="524"/>
      <c r="K296" s="525"/>
      <c r="L296" s="522"/>
      <c r="M296" s="529"/>
      <c r="N296" s="522"/>
      <c r="O296" s="522"/>
      <c r="P296" s="525"/>
      <c r="Q296" s="523"/>
      <c r="R296" s="523"/>
      <c r="S296" s="522"/>
      <c r="T296" s="528"/>
    </row>
    <row r="297" spans="1:20" s="1" customFormat="1" x14ac:dyDescent="0.25">
      <c r="A297" s="10">
        <v>43026</v>
      </c>
      <c r="B297" s="58">
        <v>141</v>
      </c>
      <c r="C297" s="135">
        <v>17.899999999999999</v>
      </c>
      <c r="D297" s="423">
        <v>776</v>
      </c>
      <c r="F297" s="522"/>
      <c r="G297" s="522"/>
      <c r="H297" s="523"/>
      <c r="I297" s="522"/>
      <c r="J297" s="524"/>
      <c r="K297" s="525"/>
      <c r="L297" s="522"/>
      <c r="M297" s="529"/>
      <c r="N297" s="522"/>
      <c r="O297" s="522"/>
      <c r="P297" s="525"/>
      <c r="Q297" s="523"/>
      <c r="R297" s="523"/>
      <c r="S297" s="522"/>
      <c r="T297" s="528"/>
    </row>
    <row r="298" spans="1:20" s="1" customFormat="1" x14ac:dyDescent="0.25">
      <c r="A298" s="10">
        <v>43027</v>
      </c>
      <c r="B298" s="58">
        <v>156</v>
      </c>
      <c r="C298" s="135">
        <v>18.100000000000001</v>
      </c>
      <c r="D298" s="423">
        <v>747</v>
      </c>
      <c r="F298" s="522"/>
      <c r="G298" s="522"/>
      <c r="H298" s="523"/>
      <c r="I298" s="522"/>
      <c r="J298" s="524"/>
      <c r="K298" s="525"/>
      <c r="L298" s="522"/>
      <c r="M298" s="529"/>
      <c r="N298" s="522"/>
      <c r="O298" s="522"/>
      <c r="P298" s="525"/>
      <c r="Q298" s="523"/>
      <c r="R298" s="523"/>
      <c r="S298" s="522"/>
      <c r="T298" s="528"/>
    </row>
    <row r="299" spans="1:20" s="1" customFormat="1" x14ac:dyDescent="0.25">
      <c r="A299" s="10">
        <v>43028</v>
      </c>
      <c r="B299" s="58">
        <v>150</v>
      </c>
      <c r="C299" s="135">
        <v>17.899999999999999</v>
      </c>
      <c r="D299" s="423">
        <v>797</v>
      </c>
      <c r="F299" s="522"/>
      <c r="G299" s="522"/>
      <c r="H299" s="523"/>
      <c r="I299" s="522"/>
      <c r="J299" s="524"/>
      <c r="K299" s="525"/>
      <c r="L299" s="522"/>
      <c r="M299" s="529"/>
      <c r="N299" s="522"/>
      <c r="O299" s="522"/>
      <c r="P299" s="525"/>
      <c r="Q299" s="523"/>
      <c r="R299" s="523"/>
      <c r="S299" s="522"/>
      <c r="T299" s="528"/>
    </row>
    <row r="300" spans="1:20" s="1" customFormat="1" x14ac:dyDescent="0.25">
      <c r="A300" s="10">
        <v>43029</v>
      </c>
      <c r="B300" s="58">
        <v>134</v>
      </c>
      <c r="C300" s="135">
        <v>16.8</v>
      </c>
      <c r="D300" s="423">
        <v>853</v>
      </c>
      <c r="F300" s="522"/>
      <c r="G300" s="522"/>
      <c r="H300" s="523"/>
      <c r="I300" s="522"/>
      <c r="J300" s="524"/>
      <c r="K300" s="525"/>
      <c r="L300" s="522"/>
      <c r="M300" s="529"/>
      <c r="N300" s="522"/>
      <c r="O300" s="522"/>
      <c r="P300" s="525"/>
      <c r="Q300" s="523"/>
      <c r="R300" s="523"/>
      <c r="S300" s="522"/>
      <c r="T300" s="528"/>
    </row>
    <row r="301" spans="1:20" s="1" customFormat="1" x14ac:dyDescent="0.25">
      <c r="A301" s="10">
        <v>43030</v>
      </c>
      <c r="B301" s="58">
        <v>131</v>
      </c>
      <c r="C301" s="135">
        <v>16.899999999999999</v>
      </c>
      <c r="D301" s="423">
        <v>845</v>
      </c>
      <c r="F301" s="522"/>
      <c r="G301" s="522"/>
      <c r="H301" s="523"/>
      <c r="I301" s="522"/>
      <c r="J301" s="524"/>
      <c r="K301" s="525"/>
      <c r="L301" s="522"/>
      <c r="M301" s="529"/>
      <c r="N301" s="522"/>
      <c r="O301" s="522"/>
      <c r="P301" s="525"/>
      <c r="Q301" s="523"/>
      <c r="R301" s="523"/>
      <c r="S301" s="522"/>
      <c r="T301" s="528"/>
    </row>
    <row r="302" spans="1:20" s="1" customFormat="1" x14ac:dyDescent="0.25">
      <c r="A302" s="10">
        <v>43031</v>
      </c>
      <c r="B302" s="58">
        <v>136</v>
      </c>
      <c r="C302" s="135">
        <v>17.600000000000001</v>
      </c>
      <c r="D302" s="423">
        <v>839</v>
      </c>
      <c r="F302" s="522"/>
      <c r="G302" s="522"/>
      <c r="H302" s="523"/>
      <c r="I302" s="522"/>
      <c r="J302" s="524"/>
      <c r="K302" s="525"/>
      <c r="L302" s="522"/>
      <c r="M302" s="529"/>
      <c r="N302" s="522"/>
      <c r="O302" s="522"/>
      <c r="P302" s="525"/>
      <c r="Q302" s="523"/>
      <c r="R302" s="523"/>
      <c r="S302" s="522"/>
      <c r="T302" s="528"/>
    </row>
    <row r="303" spans="1:20" s="1" customFormat="1" x14ac:dyDescent="0.25">
      <c r="A303" s="10">
        <v>43032</v>
      </c>
      <c r="B303" s="58">
        <v>129</v>
      </c>
      <c r="C303" s="135">
        <v>18.5</v>
      </c>
      <c r="D303" s="423">
        <v>897</v>
      </c>
      <c r="F303" s="522"/>
      <c r="G303" s="522"/>
      <c r="H303" s="523"/>
      <c r="I303" s="522"/>
      <c r="J303" s="524"/>
      <c r="K303" s="525"/>
      <c r="L303" s="522"/>
      <c r="M303" s="523"/>
      <c r="N303" s="522"/>
      <c r="O303" s="522"/>
      <c r="P303" s="525"/>
      <c r="Q303" s="523"/>
      <c r="R303" s="523"/>
      <c r="S303" s="522"/>
      <c r="T303" s="528"/>
    </row>
    <row r="304" spans="1:20" s="1" customFormat="1" x14ac:dyDescent="0.25">
      <c r="A304" s="10">
        <v>43033</v>
      </c>
      <c r="B304" s="58">
        <v>122</v>
      </c>
      <c r="C304" s="135">
        <v>19.3</v>
      </c>
      <c r="D304" s="423">
        <v>921</v>
      </c>
      <c r="F304" s="522"/>
      <c r="G304" s="522"/>
      <c r="H304" s="523"/>
      <c r="I304" s="522"/>
      <c r="J304" s="524"/>
      <c r="K304" s="525"/>
      <c r="L304" s="522"/>
      <c r="M304" s="523"/>
      <c r="N304" s="522"/>
      <c r="O304" s="522"/>
      <c r="P304" s="525"/>
      <c r="Q304" s="523"/>
      <c r="R304" s="523"/>
      <c r="S304" s="522"/>
      <c r="T304" s="528"/>
    </row>
    <row r="305" spans="1:20" s="1" customFormat="1" x14ac:dyDescent="0.25">
      <c r="A305" s="10">
        <v>43034</v>
      </c>
      <c r="B305" s="58">
        <v>113</v>
      </c>
      <c r="C305" s="135">
        <v>19.8</v>
      </c>
      <c r="D305" s="423">
        <v>958</v>
      </c>
      <c r="F305" s="522"/>
      <c r="G305" s="522"/>
      <c r="H305" s="523"/>
      <c r="I305" s="522"/>
      <c r="J305" s="524"/>
      <c r="K305" s="525"/>
      <c r="L305" s="522"/>
      <c r="M305" s="523"/>
      <c r="N305" s="522"/>
      <c r="O305" s="522"/>
      <c r="P305" s="525"/>
      <c r="Q305" s="523"/>
      <c r="R305" s="523"/>
      <c r="S305" s="522"/>
      <c r="T305" s="528"/>
    </row>
    <row r="306" spans="1:20" s="1" customFormat="1" x14ac:dyDescent="0.25">
      <c r="A306" s="10">
        <v>43035</v>
      </c>
      <c r="B306" s="58">
        <v>113</v>
      </c>
      <c r="C306" s="135">
        <v>20.100000000000001</v>
      </c>
      <c r="D306" s="423">
        <v>959</v>
      </c>
      <c r="F306" s="522"/>
      <c r="G306" s="522"/>
      <c r="H306" s="523"/>
      <c r="I306" s="522"/>
      <c r="J306" s="524"/>
      <c r="K306" s="525"/>
      <c r="L306" s="522"/>
      <c r="M306" s="523"/>
      <c r="N306" s="522"/>
      <c r="O306" s="522"/>
      <c r="P306" s="525"/>
      <c r="Q306" s="523"/>
      <c r="R306" s="523"/>
      <c r="S306" s="522"/>
      <c r="T306" s="528"/>
    </row>
    <row r="307" spans="1:20" s="1" customFormat="1" x14ac:dyDescent="0.25">
      <c r="A307" s="10">
        <v>43036</v>
      </c>
      <c r="B307" s="58">
        <v>115</v>
      </c>
      <c r="C307" s="135">
        <v>20</v>
      </c>
      <c r="D307" s="423">
        <v>961</v>
      </c>
      <c r="F307" s="522"/>
      <c r="G307" s="522"/>
      <c r="H307" s="523"/>
      <c r="I307" s="522"/>
      <c r="J307" s="524"/>
      <c r="K307" s="525"/>
      <c r="L307" s="522"/>
      <c r="M307" s="523"/>
      <c r="N307" s="522"/>
      <c r="O307" s="522"/>
      <c r="P307" s="525"/>
      <c r="Q307" s="523"/>
      <c r="R307" s="523"/>
      <c r="S307" s="522"/>
      <c r="T307" s="528"/>
    </row>
    <row r="308" spans="1:20" s="1" customFormat="1" x14ac:dyDescent="0.25">
      <c r="A308" s="10">
        <v>43037</v>
      </c>
      <c r="B308" s="58">
        <v>115</v>
      </c>
      <c r="C308" s="135">
        <v>19.600000000000001</v>
      </c>
      <c r="D308" s="423">
        <v>982</v>
      </c>
      <c r="F308" s="522"/>
      <c r="G308" s="522"/>
      <c r="H308" s="523"/>
      <c r="I308" s="522"/>
      <c r="J308" s="524"/>
      <c r="K308" s="525"/>
      <c r="L308" s="522"/>
      <c r="M308" s="523"/>
      <c r="N308" s="522"/>
      <c r="O308" s="522"/>
      <c r="P308" s="525"/>
      <c r="Q308" s="523"/>
      <c r="R308" s="523"/>
      <c r="S308" s="522"/>
      <c r="T308" s="528"/>
    </row>
    <row r="309" spans="1:20" s="1" customFormat="1" x14ac:dyDescent="0.25">
      <c r="A309" s="10">
        <v>43038</v>
      </c>
      <c r="B309" s="58">
        <v>116</v>
      </c>
      <c r="C309" s="135">
        <v>18.600000000000001</v>
      </c>
      <c r="D309" s="423">
        <v>991</v>
      </c>
      <c r="F309" s="522"/>
      <c r="G309" s="522"/>
      <c r="H309" s="523"/>
      <c r="I309" s="522"/>
      <c r="J309" s="524"/>
      <c r="K309" s="525"/>
      <c r="L309" s="522"/>
      <c r="M309" s="523"/>
      <c r="N309" s="522"/>
      <c r="O309" s="522"/>
      <c r="P309" s="525"/>
      <c r="Q309" s="523"/>
      <c r="R309" s="523"/>
      <c r="S309" s="522"/>
      <c r="T309" s="528"/>
    </row>
    <row r="310" spans="1:20" s="1" customFormat="1" x14ac:dyDescent="0.25">
      <c r="A310" s="10">
        <v>43039</v>
      </c>
      <c r="B310" s="58">
        <v>116</v>
      </c>
      <c r="C310" s="135">
        <v>17.100000000000001</v>
      </c>
      <c r="D310" s="423">
        <v>994</v>
      </c>
      <c r="F310" s="522"/>
      <c r="G310" s="522"/>
      <c r="H310" s="523"/>
      <c r="I310" s="522"/>
      <c r="J310" s="524"/>
      <c r="K310" s="525"/>
      <c r="L310" s="522"/>
      <c r="M310" s="523"/>
      <c r="N310" s="522"/>
      <c r="O310" s="522"/>
      <c r="P310" s="525"/>
      <c r="Q310" s="523"/>
      <c r="R310" s="523"/>
      <c r="S310" s="522"/>
      <c r="T310" s="528"/>
    </row>
    <row r="311" spans="1:20" s="1" customFormat="1" x14ac:dyDescent="0.25">
      <c r="A311" s="10">
        <v>43040</v>
      </c>
      <c r="B311" s="58">
        <v>120</v>
      </c>
      <c r="C311" s="135">
        <v>16.7</v>
      </c>
      <c r="D311" s="423">
        <v>999</v>
      </c>
      <c r="F311" s="522"/>
      <c r="G311" s="522"/>
      <c r="H311" s="523"/>
      <c r="I311" s="522"/>
      <c r="J311" s="524"/>
      <c r="K311" s="525"/>
      <c r="L311" s="522"/>
      <c r="M311" s="523"/>
      <c r="N311" s="522"/>
      <c r="O311" s="522"/>
      <c r="P311" s="525"/>
      <c r="Q311" s="523"/>
      <c r="R311" s="523"/>
      <c r="S311" s="522"/>
      <c r="T311" s="528"/>
    </row>
    <row r="312" spans="1:20" s="1" customFormat="1" x14ac:dyDescent="0.25">
      <c r="A312" s="10">
        <v>43041</v>
      </c>
      <c r="B312" s="58">
        <v>115</v>
      </c>
      <c r="C312" s="135">
        <v>16.3</v>
      </c>
      <c r="D312" s="113">
        <v>1030</v>
      </c>
      <c r="F312" s="522"/>
      <c r="G312" s="522"/>
      <c r="H312" s="523"/>
      <c r="I312" s="522"/>
      <c r="J312" s="524"/>
      <c r="K312" s="525"/>
      <c r="L312" s="522"/>
      <c r="M312" s="523"/>
      <c r="N312" s="522"/>
      <c r="O312" s="522"/>
      <c r="P312" s="525"/>
      <c r="Q312" s="523"/>
      <c r="R312" s="523"/>
      <c r="S312" s="522"/>
      <c r="T312" s="528"/>
    </row>
    <row r="313" spans="1:20" s="1" customFormat="1" x14ac:dyDescent="0.25">
      <c r="A313" s="10">
        <v>43042</v>
      </c>
      <c r="B313" s="58">
        <v>120</v>
      </c>
      <c r="C313" s="135">
        <v>16.3</v>
      </c>
      <c r="D313" s="113">
        <v>1000</v>
      </c>
      <c r="F313" s="522"/>
      <c r="G313" s="522"/>
      <c r="H313" s="523"/>
      <c r="I313" s="522"/>
      <c r="J313" s="524"/>
      <c r="K313" s="525"/>
      <c r="L313" s="522"/>
      <c r="M313" s="523"/>
      <c r="N313" s="522"/>
      <c r="O313" s="522"/>
      <c r="P313" s="525"/>
      <c r="Q313" s="523"/>
      <c r="R313" s="523"/>
      <c r="S313" s="522"/>
      <c r="T313" s="528"/>
    </row>
    <row r="314" spans="1:20" s="1" customFormat="1" x14ac:dyDescent="0.25">
      <c r="A314" s="10">
        <v>43043</v>
      </c>
      <c r="B314" s="58">
        <v>119</v>
      </c>
      <c r="C314" s="135">
        <v>16.5</v>
      </c>
      <c r="D314" s="113">
        <v>1000</v>
      </c>
      <c r="F314" s="522"/>
      <c r="G314" s="522"/>
      <c r="H314" s="523"/>
      <c r="I314" s="522"/>
      <c r="J314" s="524"/>
      <c r="K314" s="525"/>
      <c r="L314" s="522"/>
      <c r="M314" s="523"/>
      <c r="N314" s="522"/>
      <c r="O314" s="522"/>
      <c r="P314" s="525"/>
      <c r="Q314" s="523"/>
      <c r="R314" s="523"/>
      <c r="S314" s="522"/>
      <c r="T314" s="528"/>
    </row>
    <row r="315" spans="1:20" s="1" customFormat="1" x14ac:dyDescent="0.25">
      <c r="A315" s="10">
        <v>43044</v>
      </c>
      <c r="B315" s="58">
        <v>123</v>
      </c>
      <c r="C315" s="135">
        <v>15.6</v>
      </c>
      <c r="D315" s="423">
        <v>998</v>
      </c>
      <c r="F315" s="522"/>
      <c r="G315" s="522"/>
      <c r="H315" s="523"/>
      <c r="I315" s="522"/>
      <c r="J315" s="524"/>
      <c r="K315" s="525"/>
      <c r="L315" s="522"/>
      <c r="M315" s="523"/>
      <c r="N315" s="522"/>
      <c r="O315" s="522"/>
      <c r="P315" s="525"/>
      <c r="Q315" s="523"/>
      <c r="R315" s="523"/>
      <c r="S315" s="522"/>
      <c r="T315" s="528"/>
    </row>
    <row r="316" spans="1:20" s="1" customFormat="1" x14ac:dyDescent="0.25">
      <c r="A316" s="10">
        <v>43045</v>
      </c>
      <c r="B316" s="58">
        <v>122</v>
      </c>
      <c r="C316" s="135">
        <v>14.7</v>
      </c>
      <c r="D316" s="113">
        <v>1030</v>
      </c>
      <c r="F316" s="522"/>
      <c r="G316" s="522"/>
      <c r="H316" s="523"/>
      <c r="I316" s="522"/>
      <c r="J316" s="524"/>
      <c r="K316" s="525"/>
      <c r="L316" s="522"/>
      <c r="M316" s="523"/>
      <c r="N316" s="522"/>
      <c r="O316" s="522"/>
      <c r="P316" s="525"/>
      <c r="Q316" s="523"/>
      <c r="R316" s="523"/>
      <c r="S316" s="522"/>
      <c r="T316" s="528"/>
    </row>
    <row r="317" spans="1:20" s="1" customFormat="1" x14ac:dyDescent="0.25">
      <c r="A317" s="10">
        <v>43046</v>
      </c>
      <c r="B317" s="58">
        <v>118</v>
      </c>
      <c r="C317" s="135">
        <v>14.4</v>
      </c>
      <c r="D317" s="113">
        <v>1040</v>
      </c>
      <c r="F317" s="522"/>
      <c r="G317" s="522"/>
      <c r="H317" s="523"/>
      <c r="I317" s="522"/>
      <c r="J317" s="524"/>
      <c r="K317" s="525"/>
      <c r="L317" s="522"/>
      <c r="M317" s="523"/>
      <c r="N317" s="522"/>
      <c r="O317" s="522"/>
      <c r="P317" s="525"/>
      <c r="Q317" s="523"/>
      <c r="R317" s="523"/>
      <c r="S317" s="522"/>
      <c r="T317" s="528"/>
    </row>
    <row r="318" spans="1:20" s="1" customFormat="1" x14ac:dyDescent="0.25">
      <c r="A318" s="10">
        <v>43047</v>
      </c>
      <c r="B318" s="58">
        <v>129</v>
      </c>
      <c r="C318" s="135">
        <v>14.3</v>
      </c>
      <c r="D318" s="113">
        <v>1000</v>
      </c>
      <c r="F318" s="522"/>
      <c r="G318" s="522"/>
      <c r="H318" s="523"/>
      <c r="I318" s="522"/>
      <c r="J318" s="524"/>
      <c r="K318" s="525"/>
      <c r="L318" s="522"/>
      <c r="M318" s="523"/>
      <c r="N318" s="522"/>
      <c r="O318" s="522"/>
      <c r="P318" s="525"/>
      <c r="Q318" s="523"/>
      <c r="R318" s="523"/>
      <c r="S318" s="522"/>
      <c r="T318" s="528"/>
    </row>
    <row r="319" spans="1:20" s="1" customFormat="1" x14ac:dyDescent="0.25">
      <c r="A319" s="10">
        <v>43048</v>
      </c>
      <c r="B319" s="58">
        <v>134</v>
      </c>
      <c r="C319" s="135">
        <v>15.4</v>
      </c>
      <c r="D319" s="423">
        <v>997</v>
      </c>
      <c r="F319" s="522"/>
      <c r="G319" s="522"/>
      <c r="H319" s="523"/>
      <c r="I319" s="522"/>
      <c r="J319" s="524"/>
      <c r="K319" s="525"/>
      <c r="L319" s="522"/>
      <c r="M319" s="523"/>
      <c r="N319" s="522"/>
      <c r="O319" s="522"/>
      <c r="P319" s="525"/>
      <c r="Q319" s="523"/>
      <c r="R319" s="523"/>
      <c r="S319" s="522"/>
      <c r="T319" s="528"/>
    </row>
    <row r="320" spans="1:20" s="1" customFormat="1" x14ac:dyDescent="0.25">
      <c r="A320" s="10">
        <v>43049</v>
      </c>
      <c r="B320" s="58">
        <v>135</v>
      </c>
      <c r="C320" s="135">
        <v>15.9</v>
      </c>
      <c r="D320" s="113">
        <v>1000</v>
      </c>
      <c r="F320" s="522"/>
      <c r="G320" s="522"/>
      <c r="H320" s="523"/>
      <c r="I320" s="522"/>
      <c r="J320" s="524"/>
      <c r="K320" s="525"/>
      <c r="L320" s="522"/>
      <c r="M320" s="523"/>
      <c r="N320" s="522"/>
      <c r="O320" s="522"/>
      <c r="P320" s="525"/>
      <c r="Q320" s="523"/>
      <c r="R320" s="523"/>
      <c r="S320" s="522"/>
      <c r="T320" s="528"/>
    </row>
    <row r="321" spans="1:20" s="1" customFormat="1" x14ac:dyDescent="0.25">
      <c r="A321" s="10">
        <v>43050</v>
      </c>
      <c r="B321" s="58">
        <v>135</v>
      </c>
      <c r="C321" s="135">
        <v>15.9</v>
      </c>
      <c r="D321" s="113">
        <v>1000</v>
      </c>
      <c r="F321" s="522"/>
      <c r="G321" s="522"/>
      <c r="H321" s="523"/>
      <c r="I321" s="522"/>
      <c r="J321" s="524"/>
      <c r="K321" s="525"/>
      <c r="L321" s="522"/>
      <c r="M321" s="523"/>
      <c r="N321" s="522"/>
      <c r="O321" s="522"/>
      <c r="P321" s="525"/>
      <c r="Q321" s="523"/>
      <c r="R321" s="523"/>
      <c r="S321" s="522"/>
      <c r="T321" s="528"/>
    </row>
    <row r="322" spans="1:20" s="1" customFormat="1" x14ac:dyDescent="0.25">
      <c r="A322" s="10">
        <v>43051</v>
      </c>
      <c r="B322" s="58">
        <v>136</v>
      </c>
      <c r="C322" s="135">
        <v>15.6</v>
      </c>
      <c r="D322" s="113">
        <v>1010</v>
      </c>
      <c r="F322" s="522"/>
      <c r="G322" s="522"/>
      <c r="H322" s="523"/>
      <c r="I322" s="522"/>
      <c r="J322" s="524"/>
      <c r="K322" s="525"/>
      <c r="L322" s="522"/>
      <c r="M322" s="523"/>
      <c r="N322" s="522"/>
      <c r="O322" s="522"/>
      <c r="P322" s="525"/>
      <c r="Q322" s="523"/>
      <c r="R322" s="523"/>
      <c r="S322" s="522"/>
      <c r="T322" s="528"/>
    </row>
    <row r="323" spans="1:20" s="1" customFormat="1" x14ac:dyDescent="0.25">
      <c r="A323" s="254">
        <v>43052</v>
      </c>
      <c r="B323" s="57">
        <v>140</v>
      </c>
      <c r="C323" s="135">
        <v>15.5</v>
      </c>
      <c r="D323" s="423">
        <v>992</v>
      </c>
      <c r="F323" s="522"/>
      <c r="G323" s="522"/>
      <c r="H323" s="523"/>
      <c r="I323" s="522"/>
      <c r="J323" s="524"/>
      <c r="K323" s="525"/>
      <c r="L323" s="522"/>
      <c r="M323" s="523"/>
      <c r="N323" s="522"/>
      <c r="O323" s="522"/>
      <c r="P323" s="525"/>
      <c r="Q323" s="523"/>
      <c r="R323" s="523"/>
      <c r="S323" s="522"/>
      <c r="T323" s="528"/>
    </row>
    <row r="324" spans="1:20" s="1" customFormat="1" x14ac:dyDescent="0.25">
      <c r="A324" s="10">
        <v>43053</v>
      </c>
      <c r="B324" s="57">
        <v>132</v>
      </c>
      <c r="C324" s="203">
        <v>16.2</v>
      </c>
      <c r="D324" s="340">
        <v>1040</v>
      </c>
      <c r="F324" s="522"/>
      <c r="G324" s="522"/>
      <c r="H324" s="523"/>
      <c r="I324" s="522"/>
      <c r="J324" s="524"/>
      <c r="K324" s="525"/>
      <c r="L324" s="522"/>
      <c r="M324" s="523"/>
      <c r="N324" s="522"/>
      <c r="O324" s="522"/>
      <c r="P324" s="525"/>
      <c r="Q324" s="523"/>
      <c r="R324" s="523"/>
      <c r="S324" s="522"/>
      <c r="T324" s="528"/>
    </row>
    <row r="325" spans="1:20" s="1" customFormat="1" x14ac:dyDescent="0.25">
      <c r="A325" s="10">
        <v>43054</v>
      </c>
      <c r="B325" s="57">
        <v>125</v>
      </c>
      <c r="C325" s="203">
        <v>16</v>
      </c>
      <c r="D325" s="340">
        <v>1070</v>
      </c>
      <c r="F325" s="522"/>
      <c r="G325" s="522"/>
      <c r="H325" s="523"/>
      <c r="I325" s="522"/>
      <c r="J325" s="524"/>
      <c r="K325" s="525"/>
      <c r="L325" s="522"/>
      <c r="M325" s="523"/>
      <c r="N325" s="522"/>
      <c r="O325" s="522"/>
      <c r="P325" s="525"/>
      <c r="Q325" s="523"/>
      <c r="R325" s="523"/>
      <c r="S325" s="522"/>
      <c r="T325" s="528"/>
    </row>
    <row r="326" spans="1:20" s="1" customFormat="1" x14ac:dyDescent="0.25">
      <c r="A326" s="10">
        <v>43055</v>
      </c>
      <c r="B326" s="57">
        <v>127</v>
      </c>
      <c r="C326" s="203">
        <v>16</v>
      </c>
      <c r="D326" s="340">
        <v>1090</v>
      </c>
      <c r="F326" s="522"/>
      <c r="G326" s="522"/>
      <c r="H326" s="523"/>
      <c r="I326" s="522"/>
      <c r="J326" s="524"/>
      <c r="K326" s="525"/>
      <c r="L326" s="522"/>
      <c r="M326" s="523"/>
      <c r="N326" s="522"/>
      <c r="O326" s="522"/>
      <c r="P326" s="525"/>
      <c r="Q326" s="523"/>
      <c r="R326" s="523"/>
      <c r="S326" s="522"/>
      <c r="T326" s="528"/>
    </row>
    <row r="327" spans="1:20" s="1" customFormat="1" x14ac:dyDescent="0.25">
      <c r="A327" s="10">
        <v>43056</v>
      </c>
      <c r="B327" s="57">
        <v>125</v>
      </c>
      <c r="C327" s="203">
        <v>15.7</v>
      </c>
      <c r="D327" s="340">
        <v>1120</v>
      </c>
      <c r="F327" s="522"/>
      <c r="G327" s="522"/>
      <c r="H327" s="523"/>
      <c r="I327" s="522"/>
      <c r="J327" s="524"/>
      <c r="K327" s="525"/>
      <c r="L327" s="522"/>
      <c r="M327" s="523"/>
      <c r="N327" s="522"/>
      <c r="O327" s="522"/>
      <c r="P327" s="525"/>
      <c r="Q327" s="523"/>
      <c r="R327" s="523"/>
      <c r="S327" s="522"/>
      <c r="T327" s="528"/>
    </row>
    <row r="328" spans="1:20" s="1" customFormat="1" x14ac:dyDescent="0.25">
      <c r="A328" s="10">
        <f>+A327+1</f>
        <v>43057</v>
      </c>
      <c r="B328" s="57">
        <v>128</v>
      </c>
      <c r="C328" s="203">
        <v>14.4</v>
      </c>
      <c r="D328" s="340">
        <v>1100</v>
      </c>
      <c r="F328" s="522"/>
      <c r="G328" s="522"/>
      <c r="H328" s="523"/>
      <c r="I328" s="522"/>
      <c r="J328" s="524"/>
      <c r="K328" s="525"/>
      <c r="L328" s="522"/>
      <c r="M328" s="523"/>
      <c r="N328" s="522"/>
      <c r="O328" s="522"/>
      <c r="P328" s="525"/>
      <c r="Q328" s="523"/>
      <c r="R328" s="523"/>
      <c r="S328" s="522"/>
      <c r="T328" s="528"/>
    </row>
    <row r="329" spans="1:20" s="1" customFormat="1" x14ac:dyDescent="0.25">
      <c r="A329" s="10">
        <f t="shared" ref="A329:A371" si="3">+A328+1</f>
        <v>43058</v>
      </c>
      <c r="B329" s="57">
        <v>133</v>
      </c>
      <c r="C329" s="203">
        <v>13.9</v>
      </c>
      <c r="D329" s="340">
        <v>1080</v>
      </c>
      <c r="F329" s="522"/>
      <c r="G329" s="522"/>
      <c r="H329" s="523"/>
      <c r="I329" s="522"/>
      <c r="J329" s="524"/>
      <c r="K329" s="525"/>
      <c r="L329" s="522"/>
      <c r="M329" s="523"/>
      <c r="N329" s="522"/>
      <c r="O329" s="522"/>
      <c r="P329" s="525"/>
      <c r="Q329" s="523"/>
      <c r="R329" s="523"/>
      <c r="S329" s="522"/>
      <c r="T329" s="528"/>
    </row>
    <row r="330" spans="1:20" s="1" customFormat="1" x14ac:dyDescent="0.25">
      <c r="A330" s="10">
        <f t="shared" si="3"/>
        <v>43059</v>
      </c>
      <c r="B330" s="57">
        <v>132</v>
      </c>
      <c r="C330" s="203">
        <v>14.5</v>
      </c>
      <c r="D330" s="340">
        <v>1110</v>
      </c>
      <c r="F330" s="522"/>
      <c r="G330" s="522"/>
      <c r="H330" s="523"/>
      <c r="I330" s="522"/>
      <c r="J330" s="524"/>
      <c r="K330" s="525"/>
      <c r="L330" s="522"/>
      <c r="M330" s="523"/>
      <c r="N330" s="522"/>
      <c r="O330" s="522"/>
      <c r="P330" s="525"/>
      <c r="Q330" s="523"/>
      <c r="R330" s="523"/>
      <c r="S330" s="522"/>
      <c r="T330" s="528"/>
    </row>
    <row r="331" spans="1:20" s="1" customFormat="1" x14ac:dyDescent="0.25">
      <c r="A331" s="10">
        <f t="shared" si="3"/>
        <v>43060</v>
      </c>
      <c r="B331" s="57">
        <v>141</v>
      </c>
      <c r="C331" s="203">
        <v>14.6</v>
      </c>
      <c r="D331" s="340">
        <v>1060</v>
      </c>
      <c r="F331" s="522"/>
      <c r="G331" s="522"/>
      <c r="H331" s="523"/>
      <c r="I331" s="522"/>
      <c r="J331" s="524"/>
      <c r="K331" s="525"/>
      <c r="L331" s="522"/>
      <c r="M331" s="523"/>
      <c r="N331" s="522"/>
      <c r="O331" s="522"/>
      <c r="P331" s="525"/>
      <c r="Q331" s="523"/>
      <c r="R331" s="523"/>
      <c r="S331" s="522"/>
      <c r="T331" s="528"/>
    </row>
    <row r="332" spans="1:20" s="1" customFormat="1" x14ac:dyDescent="0.25">
      <c r="A332" s="10">
        <f t="shared" si="3"/>
        <v>43061</v>
      </c>
      <c r="B332" s="57">
        <v>145</v>
      </c>
      <c r="C332" s="203">
        <v>14.6</v>
      </c>
      <c r="D332" s="340">
        <v>1060</v>
      </c>
      <c r="F332" s="522"/>
      <c r="G332" s="522"/>
      <c r="H332" s="523"/>
      <c r="I332" s="522"/>
      <c r="J332" s="524"/>
      <c r="K332" s="525"/>
      <c r="L332" s="522"/>
      <c r="M332" s="523"/>
      <c r="N332" s="522"/>
      <c r="O332" s="522"/>
      <c r="P332" s="525"/>
      <c r="Q332" s="523"/>
      <c r="R332" s="523"/>
      <c r="S332" s="522"/>
      <c r="T332" s="528"/>
    </row>
    <row r="333" spans="1:20" s="1" customFormat="1" x14ac:dyDescent="0.25">
      <c r="A333" s="10">
        <f t="shared" si="3"/>
        <v>43062</v>
      </c>
      <c r="B333" s="57">
        <v>141</v>
      </c>
      <c r="C333" s="203">
        <v>15.7</v>
      </c>
      <c r="D333" s="340">
        <v>1090</v>
      </c>
      <c r="F333" s="522"/>
      <c r="G333" s="522"/>
      <c r="H333" s="523"/>
      <c r="I333" s="522"/>
      <c r="J333" s="524"/>
      <c r="K333" s="525"/>
      <c r="L333" s="522"/>
      <c r="M333" s="523"/>
      <c r="N333" s="522"/>
      <c r="O333" s="522"/>
      <c r="P333" s="525"/>
      <c r="Q333" s="523"/>
      <c r="R333" s="523"/>
      <c r="S333" s="522"/>
      <c r="T333" s="528"/>
    </row>
    <row r="334" spans="1:20" s="1" customFormat="1" x14ac:dyDescent="0.25">
      <c r="A334" s="10">
        <f t="shared" si="3"/>
        <v>43063</v>
      </c>
      <c r="B334" s="57">
        <v>135</v>
      </c>
      <c r="C334" s="203">
        <v>16.7</v>
      </c>
      <c r="D334" s="340">
        <v>1140</v>
      </c>
      <c r="F334" s="522"/>
      <c r="G334" s="522"/>
      <c r="H334" s="523"/>
      <c r="I334" s="522"/>
      <c r="J334" s="524"/>
      <c r="K334" s="525"/>
      <c r="L334" s="522"/>
      <c r="M334" s="523"/>
      <c r="N334" s="522"/>
      <c r="O334" s="522"/>
      <c r="P334" s="525"/>
      <c r="Q334" s="523"/>
      <c r="R334" s="523"/>
      <c r="S334" s="522"/>
      <c r="T334" s="528"/>
    </row>
    <row r="335" spans="1:20" s="1" customFormat="1" x14ac:dyDescent="0.25">
      <c r="A335" s="10">
        <f t="shared" si="3"/>
        <v>43064</v>
      </c>
      <c r="B335" s="57">
        <v>129</v>
      </c>
      <c r="C335" s="203">
        <v>16.7</v>
      </c>
      <c r="D335" s="340">
        <v>1170</v>
      </c>
      <c r="F335" s="522"/>
      <c r="G335" s="522"/>
      <c r="H335" s="523"/>
      <c r="I335" s="522"/>
      <c r="J335" s="524"/>
      <c r="K335" s="525"/>
      <c r="L335" s="522"/>
      <c r="M335" s="523"/>
      <c r="N335" s="522"/>
      <c r="O335" s="522"/>
      <c r="P335" s="525"/>
      <c r="Q335" s="523"/>
      <c r="R335" s="523"/>
      <c r="S335" s="522"/>
      <c r="T335" s="528"/>
    </row>
    <row r="336" spans="1:20" s="1" customFormat="1" x14ac:dyDescent="0.25">
      <c r="A336" s="10">
        <f t="shared" si="3"/>
        <v>43065</v>
      </c>
      <c r="B336" s="57">
        <v>129</v>
      </c>
      <c r="C336" s="203">
        <v>16.3</v>
      </c>
      <c r="D336" s="340">
        <v>1160</v>
      </c>
      <c r="F336" s="522"/>
      <c r="G336" s="522"/>
      <c r="H336" s="523"/>
      <c r="I336" s="522"/>
      <c r="J336" s="524"/>
      <c r="K336" s="525"/>
      <c r="L336" s="522"/>
      <c r="M336" s="523"/>
      <c r="N336" s="522"/>
      <c r="O336" s="522"/>
      <c r="P336" s="525"/>
      <c r="Q336" s="523"/>
      <c r="R336" s="523"/>
      <c r="S336" s="522"/>
      <c r="T336" s="528"/>
    </row>
    <row r="337" spans="1:20" s="1" customFormat="1" x14ac:dyDescent="0.25">
      <c r="A337" s="10">
        <f t="shared" si="3"/>
        <v>43066</v>
      </c>
      <c r="B337" s="57">
        <v>129</v>
      </c>
      <c r="C337" s="203">
        <v>15.4</v>
      </c>
      <c r="D337" s="340">
        <v>1170</v>
      </c>
      <c r="F337" s="522"/>
      <c r="G337" s="522"/>
      <c r="H337" s="523"/>
      <c r="I337" s="522"/>
      <c r="J337" s="524"/>
      <c r="K337" s="525"/>
      <c r="L337" s="522"/>
      <c r="M337" s="523"/>
      <c r="N337" s="522"/>
      <c r="O337" s="522"/>
      <c r="P337" s="525"/>
      <c r="Q337" s="523"/>
      <c r="R337" s="523"/>
      <c r="S337" s="522"/>
      <c r="T337" s="528"/>
    </row>
    <row r="338" spans="1:20" s="1" customFormat="1" x14ac:dyDescent="0.25">
      <c r="A338" s="10">
        <f t="shared" si="3"/>
        <v>43067</v>
      </c>
      <c r="B338" s="57">
        <v>123</v>
      </c>
      <c r="C338" s="203">
        <v>14</v>
      </c>
      <c r="D338" s="340">
        <v>1230</v>
      </c>
      <c r="F338" s="522"/>
      <c r="G338" s="522"/>
      <c r="H338" s="523"/>
      <c r="I338" s="522"/>
      <c r="J338" s="524"/>
      <c r="K338" s="525"/>
      <c r="L338" s="522"/>
      <c r="M338" s="523"/>
      <c r="N338" s="522"/>
      <c r="O338" s="522"/>
      <c r="P338" s="525"/>
      <c r="Q338" s="523"/>
      <c r="R338" s="523"/>
      <c r="S338" s="522"/>
      <c r="T338" s="528"/>
    </row>
    <row r="339" spans="1:20" s="1" customFormat="1" x14ac:dyDescent="0.25">
      <c r="A339" s="10">
        <f t="shared" si="3"/>
        <v>43068</v>
      </c>
      <c r="B339" s="57">
        <v>122</v>
      </c>
      <c r="C339" s="203">
        <v>13.3</v>
      </c>
      <c r="D339" s="340">
        <v>1200</v>
      </c>
      <c r="F339" s="522"/>
      <c r="G339" s="522"/>
      <c r="H339" s="523"/>
      <c r="I339" s="522"/>
      <c r="J339" s="524"/>
      <c r="K339" s="525"/>
      <c r="L339" s="522"/>
      <c r="M339" s="523"/>
      <c r="N339" s="522"/>
      <c r="O339" s="522"/>
      <c r="P339" s="525"/>
      <c r="Q339" s="523"/>
      <c r="R339" s="523"/>
      <c r="S339" s="522"/>
      <c r="T339" s="528"/>
    </row>
    <row r="340" spans="1:20" s="1" customFormat="1" x14ac:dyDescent="0.25">
      <c r="A340" s="10">
        <f t="shared" si="3"/>
        <v>43069</v>
      </c>
      <c r="B340" s="57">
        <v>120</v>
      </c>
      <c r="C340" s="203">
        <v>12.8</v>
      </c>
      <c r="D340" s="340">
        <v>1220</v>
      </c>
      <c r="F340" s="522"/>
      <c r="G340" s="522"/>
      <c r="H340" s="523"/>
      <c r="I340" s="522"/>
      <c r="J340" s="524"/>
      <c r="K340" s="525"/>
      <c r="L340" s="522"/>
      <c r="M340" s="523"/>
      <c r="N340" s="522"/>
      <c r="O340" s="522"/>
      <c r="P340" s="525"/>
      <c r="Q340" s="523"/>
      <c r="R340" s="523"/>
      <c r="S340" s="522"/>
      <c r="T340" s="528"/>
    </row>
    <row r="341" spans="1:20" s="1" customFormat="1" x14ac:dyDescent="0.25">
      <c r="A341" s="10">
        <f t="shared" si="3"/>
        <v>43070</v>
      </c>
      <c r="B341" s="57">
        <v>120</v>
      </c>
      <c r="C341" s="203">
        <v>12.4</v>
      </c>
      <c r="D341" s="340">
        <v>1230</v>
      </c>
      <c r="F341" s="522"/>
      <c r="G341" s="522"/>
      <c r="H341" s="523"/>
      <c r="I341" s="522"/>
      <c r="J341" s="524"/>
      <c r="K341" s="525"/>
      <c r="L341" s="522"/>
      <c r="M341" s="523"/>
      <c r="N341" s="522"/>
      <c r="O341" s="522"/>
      <c r="P341" s="525"/>
      <c r="Q341" s="523"/>
      <c r="R341" s="523"/>
      <c r="S341" s="522"/>
      <c r="T341" s="528"/>
    </row>
    <row r="342" spans="1:20" s="1" customFormat="1" x14ac:dyDescent="0.25">
      <c r="A342" s="10">
        <f t="shared" si="3"/>
        <v>43071</v>
      </c>
      <c r="B342" s="57">
        <v>116</v>
      </c>
      <c r="C342" s="203">
        <v>12.3</v>
      </c>
      <c r="D342" s="340">
        <v>1270</v>
      </c>
      <c r="F342" s="522"/>
      <c r="G342" s="522"/>
      <c r="H342" s="523"/>
      <c r="I342" s="522"/>
      <c r="J342" s="524"/>
      <c r="K342" s="525"/>
      <c r="L342" s="522"/>
      <c r="M342" s="523"/>
      <c r="N342" s="522"/>
      <c r="O342" s="522"/>
      <c r="P342" s="525"/>
      <c r="Q342" s="523"/>
      <c r="R342" s="523"/>
      <c r="S342" s="522"/>
      <c r="T342" s="528"/>
    </row>
    <row r="343" spans="1:20" s="1" customFormat="1" x14ac:dyDescent="0.25">
      <c r="A343" s="10">
        <f t="shared" si="3"/>
        <v>43072</v>
      </c>
      <c r="B343" s="57">
        <v>111</v>
      </c>
      <c r="C343" s="203">
        <v>12.4</v>
      </c>
      <c r="D343" s="340">
        <v>1310</v>
      </c>
      <c r="F343" s="522"/>
      <c r="G343" s="522"/>
      <c r="H343" s="523"/>
      <c r="I343" s="522"/>
      <c r="J343" s="524"/>
      <c r="K343" s="525"/>
      <c r="L343" s="522"/>
      <c r="M343" s="523"/>
      <c r="N343" s="522"/>
      <c r="O343" s="522"/>
      <c r="P343" s="525"/>
      <c r="Q343" s="523"/>
      <c r="R343" s="523"/>
      <c r="S343" s="522"/>
      <c r="T343" s="528"/>
    </row>
    <row r="344" spans="1:20" s="1" customFormat="1" x14ac:dyDescent="0.25">
      <c r="A344" s="10">
        <f t="shared" si="3"/>
        <v>43073</v>
      </c>
      <c r="B344" s="57">
        <v>106</v>
      </c>
      <c r="C344" s="203">
        <v>10.4</v>
      </c>
      <c r="D344" s="340">
        <v>1380</v>
      </c>
      <c r="F344" s="522"/>
      <c r="G344" s="522"/>
      <c r="H344" s="523"/>
      <c r="I344" s="522"/>
      <c r="J344" s="524"/>
      <c r="K344" s="525"/>
      <c r="L344" s="522"/>
      <c r="M344" s="523"/>
      <c r="N344" s="522"/>
      <c r="O344" s="522"/>
      <c r="P344" s="525"/>
      <c r="Q344" s="523"/>
      <c r="R344" s="523"/>
      <c r="S344" s="522"/>
      <c r="T344" s="528"/>
    </row>
    <row r="345" spans="1:20" s="1" customFormat="1" x14ac:dyDescent="0.25">
      <c r="A345" s="10">
        <f t="shared" si="3"/>
        <v>43074</v>
      </c>
      <c r="B345" s="57">
        <v>105</v>
      </c>
      <c r="C345" s="203">
        <v>9.5</v>
      </c>
      <c r="D345" s="340">
        <v>1360</v>
      </c>
      <c r="F345" s="522"/>
      <c r="G345" s="522"/>
      <c r="H345" s="523"/>
      <c r="I345" s="522"/>
      <c r="J345" s="524"/>
      <c r="K345" s="525"/>
      <c r="L345" s="522"/>
      <c r="M345" s="523"/>
      <c r="N345" s="522"/>
      <c r="O345" s="522"/>
      <c r="P345" s="525"/>
      <c r="Q345" s="523"/>
      <c r="R345" s="523"/>
      <c r="S345" s="522"/>
      <c r="T345" s="528"/>
    </row>
    <row r="346" spans="1:20" s="1" customFormat="1" x14ac:dyDescent="0.25">
      <c r="A346" s="10">
        <f t="shared" si="3"/>
        <v>43075</v>
      </c>
      <c r="B346" s="57">
        <v>112</v>
      </c>
      <c r="C346" s="203">
        <v>9.1999999999999993</v>
      </c>
      <c r="D346" s="340">
        <v>1340</v>
      </c>
      <c r="F346" s="522"/>
      <c r="G346" s="522"/>
      <c r="H346" s="523"/>
      <c r="I346" s="522"/>
      <c r="J346" s="524"/>
      <c r="K346" s="525"/>
      <c r="L346" s="522"/>
      <c r="M346" s="523"/>
      <c r="N346" s="522"/>
      <c r="O346" s="522"/>
      <c r="P346" s="525"/>
      <c r="Q346" s="523"/>
      <c r="R346" s="523"/>
      <c r="S346" s="522"/>
      <c r="T346" s="528"/>
    </row>
    <row r="347" spans="1:20" s="1" customFormat="1" x14ac:dyDescent="0.25">
      <c r="A347" s="10">
        <f t="shared" si="3"/>
        <v>43076</v>
      </c>
      <c r="B347" s="57">
        <v>106</v>
      </c>
      <c r="C347" s="203">
        <v>9.1999999999999993</v>
      </c>
      <c r="D347" s="340">
        <v>1430</v>
      </c>
      <c r="F347" s="522"/>
      <c r="G347" s="522"/>
      <c r="H347" s="523"/>
      <c r="I347" s="522"/>
      <c r="J347" s="524"/>
      <c r="K347" s="525"/>
      <c r="L347" s="522"/>
      <c r="M347" s="523"/>
      <c r="N347" s="522"/>
      <c r="O347" s="522"/>
      <c r="P347" s="525"/>
      <c r="Q347" s="523"/>
      <c r="R347" s="523"/>
      <c r="S347" s="522"/>
      <c r="T347" s="528"/>
    </row>
    <row r="348" spans="1:20" s="1" customFormat="1" x14ac:dyDescent="0.25">
      <c r="A348" s="10">
        <f t="shared" si="3"/>
        <v>43077</v>
      </c>
      <c r="B348" s="57">
        <v>95.2</v>
      </c>
      <c r="C348" s="203">
        <v>9.3000000000000007</v>
      </c>
      <c r="D348" s="340">
        <v>1520</v>
      </c>
      <c r="F348" s="522"/>
      <c r="G348" s="522"/>
      <c r="H348" s="523"/>
      <c r="I348" s="522"/>
      <c r="J348" s="524"/>
      <c r="K348" s="525"/>
      <c r="L348" s="522"/>
      <c r="M348" s="523"/>
      <c r="N348" s="522"/>
      <c r="O348" s="522"/>
      <c r="P348" s="525"/>
      <c r="Q348" s="523"/>
      <c r="R348" s="523"/>
      <c r="S348" s="522"/>
      <c r="T348" s="528"/>
    </row>
    <row r="349" spans="1:20" s="1" customFormat="1" x14ac:dyDescent="0.25">
      <c r="A349" s="10">
        <f t="shared" si="3"/>
        <v>43078</v>
      </c>
      <c r="B349" s="57">
        <v>96.5</v>
      </c>
      <c r="C349" s="203">
        <v>9.3000000000000007</v>
      </c>
      <c r="D349" s="340">
        <v>1470</v>
      </c>
      <c r="F349" s="522"/>
      <c r="G349" s="522"/>
      <c r="H349" s="523"/>
      <c r="I349" s="522"/>
      <c r="J349" s="524"/>
      <c r="K349" s="525"/>
      <c r="L349" s="522"/>
      <c r="M349" s="523"/>
      <c r="N349" s="522"/>
      <c r="O349" s="522"/>
      <c r="P349" s="525"/>
      <c r="Q349" s="523"/>
      <c r="R349" s="523"/>
      <c r="S349" s="522"/>
      <c r="T349" s="528"/>
    </row>
    <row r="350" spans="1:20" s="1" customFormat="1" x14ac:dyDescent="0.25">
      <c r="A350" s="10">
        <f t="shared" si="3"/>
        <v>43079</v>
      </c>
      <c r="B350" s="57">
        <v>95</v>
      </c>
      <c r="C350" s="203">
        <v>9.4</v>
      </c>
      <c r="D350" s="340">
        <v>1490</v>
      </c>
      <c r="F350" s="522"/>
      <c r="G350" s="522"/>
      <c r="H350" s="523"/>
      <c r="I350" s="522"/>
      <c r="J350" s="524"/>
      <c r="K350" s="525"/>
      <c r="L350" s="522"/>
      <c r="M350" s="523"/>
      <c r="N350" s="522"/>
      <c r="O350" s="522"/>
      <c r="P350" s="525"/>
      <c r="Q350" s="523"/>
      <c r="R350" s="523"/>
      <c r="S350" s="522"/>
      <c r="T350" s="528"/>
    </row>
    <row r="351" spans="1:20" s="1" customFormat="1" x14ac:dyDescent="0.25">
      <c r="A351" s="10">
        <f t="shared" si="3"/>
        <v>43080</v>
      </c>
      <c r="B351" s="57">
        <v>92.8</v>
      </c>
      <c r="C351" s="203">
        <v>9.5</v>
      </c>
      <c r="D351" s="340">
        <v>1510</v>
      </c>
      <c r="F351" s="522"/>
      <c r="G351" s="522"/>
      <c r="H351" s="523"/>
      <c r="I351" s="522"/>
      <c r="J351" s="524"/>
      <c r="K351" s="525"/>
      <c r="L351" s="522"/>
      <c r="M351" s="523"/>
      <c r="N351" s="522"/>
      <c r="O351" s="522"/>
      <c r="P351" s="525"/>
      <c r="Q351" s="523"/>
      <c r="R351" s="523"/>
      <c r="S351" s="522"/>
      <c r="T351" s="528"/>
    </row>
    <row r="352" spans="1:20" s="1" customFormat="1" x14ac:dyDescent="0.25">
      <c r="A352" s="10">
        <f t="shared" si="3"/>
        <v>43081</v>
      </c>
      <c r="B352" s="57">
        <v>90.9</v>
      </c>
      <c r="C352" s="203">
        <v>9.5</v>
      </c>
      <c r="D352" s="340">
        <v>1540</v>
      </c>
      <c r="F352" s="522"/>
      <c r="G352" s="522"/>
      <c r="H352" s="523"/>
      <c r="I352" s="522"/>
      <c r="J352" s="524"/>
      <c r="K352" s="525"/>
      <c r="L352" s="522"/>
      <c r="M352" s="523"/>
      <c r="N352" s="522"/>
      <c r="O352" s="522"/>
      <c r="P352" s="525"/>
      <c r="Q352" s="523"/>
      <c r="R352" s="523"/>
      <c r="S352" s="522"/>
      <c r="T352" s="528"/>
    </row>
    <row r="353" spans="1:20" s="1" customFormat="1" x14ac:dyDescent="0.25">
      <c r="A353" s="10">
        <f t="shared" si="3"/>
        <v>43082</v>
      </c>
      <c r="B353" s="57">
        <v>88.9</v>
      </c>
      <c r="C353" s="203">
        <v>9.3000000000000007</v>
      </c>
      <c r="D353" s="340">
        <v>1570</v>
      </c>
      <c r="F353" s="522"/>
      <c r="G353" s="522"/>
      <c r="H353" s="523"/>
      <c r="I353" s="522"/>
      <c r="J353" s="524"/>
      <c r="K353" s="525"/>
      <c r="L353" s="522"/>
      <c r="M353" s="523"/>
      <c r="N353" s="522"/>
      <c r="O353" s="522"/>
      <c r="P353" s="525"/>
      <c r="Q353" s="523"/>
      <c r="R353" s="523"/>
      <c r="S353" s="522"/>
      <c r="T353" s="528"/>
    </row>
    <row r="354" spans="1:20" s="1" customFormat="1" x14ac:dyDescent="0.25">
      <c r="A354" s="10">
        <f t="shared" si="3"/>
        <v>43083</v>
      </c>
      <c r="B354" s="57">
        <v>88</v>
      </c>
      <c r="C354" s="203">
        <v>9.4</v>
      </c>
      <c r="D354" s="340">
        <v>1600</v>
      </c>
      <c r="F354" s="522"/>
      <c r="G354" s="522"/>
      <c r="H354" s="523"/>
      <c r="I354" s="522"/>
      <c r="J354" s="524"/>
      <c r="K354" s="525"/>
      <c r="L354" s="522"/>
      <c r="M354" s="523"/>
      <c r="N354" s="522"/>
      <c r="O354" s="522"/>
      <c r="P354" s="525"/>
      <c r="Q354" s="523"/>
      <c r="R354" s="523"/>
      <c r="S354" s="522"/>
      <c r="T354" s="528"/>
    </row>
    <row r="355" spans="1:20" s="1" customFormat="1" x14ac:dyDescent="0.25">
      <c r="A355" s="10">
        <f t="shared" si="3"/>
        <v>43084</v>
      </c>
      <c r="B355" s="57">
        <v>85.9</v>
      </c>
      <c r="C355" s="203">
        <v>9.4</v>
      </c>
      <c r="D355" s="340">
        <v>1640</v>
      </c>
      <c r="F355" s="522"/>
      <c r="G355" s="522"/>
      <c r="H355" s="523"/>
      <c r="I355" s="522"/>
      <c r="J355" s="524"/>
      <c r="K355" s="525"/>
      <c r="L355" s="522"/>
      <c r="M355" s="523"/>
      <c r="N355" s="522"/>
      <c r="O355" s="522"/>
      <c r="P355" s="525"/>
      <c r="Q355" s="523"/>
      <c r="R355" s="523"/>
      <c r="S355" s="522"/>
      <c r="T355" s="528"/>
    </row>
    <row r="356" spans="1:20" s="1" customFormat="1" x14ac:dyDescent="0.25">
      <c r="A356" s="10">
        <f t="shared" si="3"/>
        <v>43085</v>
      </c>
      <c r="B356" s="57">
        <v>82.6</v>
      </c>
      <c r="C356" s="203">
        <v>9.6</v>
      </c>
      <c r="D356" s="340">
        <v>1700</v>
      </c>
      <c r="F356" s="522"/>
      <c r="G356" s="522"/>
      <c r="H356" s="523"/>
      <c r="I356" s="522"/>
      <c r="J356" s="524"/>
      <c r="K356" s="525"/>
      <c r="L356" s="522"/>
      <c r="M356" s="523"/>
      <c r="N356" s="522"/>
      <c r="O356" s="522"/>
      <c r="P356" s="525"/>
      <c r="Q356" s="523"/>
      <c r="R356" s="523"/>
      <c r="S356" s="522"/>
      <c r="T356" s="528"/>
    </row>
    <row r="357" spans="1:20" s="1" customFormat="1" x14ac:dyDescent="0.25">
      <c r="A357" s="10">
        <f t="shared" si="3"/>
        <v>43086</v>
      </c>
      <c r="B357" s="57">
        <v>82.9</v>
      </c>
      <c r="C357" s="203">
        <v>8.6999999999999993</v>
      </c>
      <c r="D357" s="340">
        <v>1670</v>
      </c>
      <c r="F357" s="522"/>
      <c r="G357" s="522"/>
      <c r="H357" s="523"/>
      <c r="I357" s="522"/>
      <c r="J357" s="524"/>
      <c r="K357" s="525"/>
      <c r="L357" s="522"/>
      <c r="M357" s="523"/>
      <c r="N357" s="522"/>
      <c r="O357" s="522"/>
      <c r="P357" s="525"/>
      <c r="Q357" s="523"/>
      <c r="R357" s="523"/>
      <c r="S357" s="522"/>
      <c r="T357" s="528"/>
    </row>
    <row r="358" spans="1:20" s="1" customFormat="1" x14ac:dyDescent="0.25">
      <c r="A358" s="10">
        <f t="shared" si="3"/>
        <v>43087</v>
      </c>
      <c r="B358" s="57">
        <v>78.400000000000006</v>
      </c>
      <c r="C358" s="203">
        <v>8.9</v>
      </c>
      <c r="D358" s="340">
        <v>1770</v>
      </c>
      <c r="F358" s="522"/>
      <c r="G358" s="522"/>
      <c r="H358" s="523"/>
      <c r="I358" s="522"/>
      <c r="J358" s="524"/>
      <c r="K358" s="525"/>
      <c r="L358" s="522"/>
      <c r="M358" s="523"/>
      <c r="N358" s="522"/>
      <c r="O358" s="522"/>
      <c r="P358" s="525"/>
      <c r="Q358" s="523"/>
      <c r="R358" s="523"/>
      <c r="S358" s="522"/>
      <c r="T358" s="528"/>
    </row>
    <row r="359" spans="1:20" s="1" customFormat="1" x14ac:dyDescent="0.25">
      <c r="A359" s="10">
        <f t="shared" si="3"/>
        <v>43088</v>
      </c>
      <c r="B359" s="57">
        <v>72.599999999999994</v>
      </c>
      <c r="C359" s="203">
        <v>9.1</v>
      </c>
      <c r="D359" s="340">
        <v>1850</v>
      </c>
      <c r="F359" s="522"/>
      <c r="G359" s="522"/>
      <c r="H359" s="523"/>
      <c r="I359" s="522"/>
      <c r="J359" s="524"/>
      <c r="K359" s="525"/>
      <c r="L359" s="522"/>
      <c r="M359" s="523"/>
      <c r="N359" s="522"/>
      <c r="O359" s="522"/>
      <c r="P359" s="525"/>
      <c r="Q359" s="523"/>
      <c r="R359" s="523"/>
      <c r="S359" s="522"/>
      <c r="T359" s="528"/>
    </row>
    <row r="360" spans="1:20" s="1" customFormat="1" x14ac:dyDescent="0.25">
      <c r="A360" s="10">
        <f t="shared" si="3"/>
        <v>43089</v>
      </c>
      <c r="B360" s="57">
        <v>70.8</v>
      </c>
      <c r="C360" s="203">
        <v>10.4</v>
      </c>
      <c r="D360" s="340">
        <v>1880</v>
      </c>
      <c r="F360" s="522"/>
      <c r="G360" s="522"/>
      <c r="H360" s="523"/>
      <c r="I360" s="522"/>
      <c r="J360" s="524"/>
      <c r="K360" s="525"/>
      <c r="L360" s="522"/>
      <c r="M360" s="523"/>
      <c r="N360" s="522"/>
      <c r="O360" s="522"/>
      <c r="P360" s="525"/>
      <c r="Q360" s="523"/>
      <c r="R360" s="523"/>
      <c r="S360" s="522"/>
      <c r="T360" s="528"/>
    </row>
    <row r="361" spans="1:20" s="1" customFormat="1" x14ac:dyDescent="0.25">
      <c r="A361" s="10">
        <f t="shared" si="3"/>
        <v>43090</v>
      </c>
      <c r="B361" s="57">
        <v>73.3</v>
      </c>
      <c r="C361" s="203">
        <v>9</v>
      </c>
      <c r="D361" s="340">
        <v>1840</v>
      </c>
      <c r="F361" s="522"/>
      <c r="G361" s="522"/>
      <c r="H361" s="523"/>
      <c r="I361" s="522"/>
      <c r="J361" s="524"/>
      <c r="K361" s="525"/>
      <c r="L361" s="522"/>
      <c r="M361" s="523"/>
      <c r="N361" s="522"/>
      <c r="O361" s="522"/>
      <c r="P361" s="525"/>
      <c r="Q361" s="523"/>
      <c r="R361" s="523"/>
      <c r="S361" s="522"/>
      <c r="T361" s="528"/>
    </row>
    <row r="362" spans="1:20" s="1" customFormat="1" x14ac:dyDescent="0.25">
      <c r="A362" s="10">
        <f t="shared" si="3"/>
        <v>43091</v>
      </c>
      <c r="B362" s="57">
        <v>82.1</v>
      </c>
      <c r="C362" s="203">
        <v>8.1999999999999993</v>
      </c>
      <c r="D362" s="340">
        <v>1730</v>
      </c>
      <c r="F362" s="522"/>
      <c r="G362" s="522"/>
      <c r="H362" s="523"/>
      <c r="I362" s="522"/>
      <c r="J362" s="524"/>
      <c r="K362" s="525"/>
      <c r="L362" s="522"/>
      <c r="M362" s="523"/>
      <c r="N362" s="522"/>
      <c r="O362" s="522"/>
      <c r="P362" s="525"/>
      <c r="Q362" s="523"/>
      <c r="R362" s="523"/>
      <c r="S362" s="522"/>
      <c r="T362" s="528"/>
    </row>
    <row r="363" spans="1:20" s="1" customFormat="1" x14ac:dyDescent="0.25">
      <c r="A363" s="10">
        <f t="shared" si="3"/>
        <v>43092</v>
      </c>
      <c r="B363" s="57">
        <v>86.6</v>
      </c>
      <c r="C363" s="203">
        <v>8.8000000000000007</v>
      </c>
      <c r="D363" s="340">
        <v>1670</v>
      </c>
      <c r="F363" s="522"/>
      <c r="G363" s="522"/>
      <c r="H363" s="523"/>
      <c r="I363" s="522"/>
      <c r="J363" s="524"/>
      <c r="K363" s="525"/>
      <c r="L363" s="522"/>
      <c r="M363" s="523"/>
      <c r="N363" s="522"/>
      <c r="O363" s="522"/>
      <c r="P363" s="525"/>
      <c r="Q363" s="523"/>
      <c r="R363" s="523"/>
      <c r="S363" s="522"/>
      <c r="T363" s="528"/>
    </row>
    <row r="364" spans="1:20" s="1" customFormat="1" x14ac:dyDescent="0.25">
      <c r="A364" s="10">
        <f t="shared" si="3"/>
        <v>43093</v>
      </c>
      <c r="B364" s="57">
        <v>85.7</v>
      </c>
      <c r="C364" s="203">
        <v>9.1999999999999993</v>
      </c>
      <c r="D364" s="340">
        <v>1700</v>
      </c>
      <c r="F364" s="522"/>
      <c r="G364" s="522"/>
      <c r="H364" s="523"/>
      <c r="I364" s="522"/>
      <c r="J364" s="524"/>
      <c r="K364" s="525"/>
      <c r="L364" s="522"/>
      <c r="M364" s="523"/>
      <c r="N364" s="522"/>
      <c r="O364" s="522"/>
      <c r="P364" s="525"/>
      <c r="Q364" s="523"/>
      <c r="R364" s="523"/>
      <c r="S364" s="522"/>
      <c r="T364" s="528"/>
    </row>
    <row r="365" spans="1:20" s="1" customFormat="1" x14ac:dyDescent="0.25">
      <c r="A365" s="10">
        <f t="shared" si="3"/>
        <v>43094</v>
      </c>
      <c r="B365" s="57">
        <v>86.4</v>
      </c>
      <c r="C365" s="203">
        <v>9.4</v>
      </c>
      <c r="D365" s="340">
        <v>1720</v>
      </c>
      <c r="F365" s="522"/>
      <c r="G365" s="522"/>
      <c r="H365" s="523"/>
      <c r="I365" s="522"/>
      <c r="J365" s="524"/>
      <c r="K365" s="525"/>
      <c r="L365" s="522"/>
      <c r="M365" s="523"/>
      <c r="N365" s="522"/>
      <c r="O365" s="522"/>
      <c r="P365" s="525"/>
      <c r="Q365" s="523"/>
      <c r="R365" s="523"/>
      <c r="S365" s="522"/>
      <c r="T365" s="528"/>
    </row>
    <row r="366" spans="1:20" s="1" customFormat="1" x14ac:dyDescent="0.25">
      <c r="A366" s="10">
        <f t="shared" si="3"/>
        <v>43095</v>
      </c>
      <c r="B366" s="57">
        <v>85.8</v>
      </c>
      <c r="C366" s="203">
        <v>10</v>
      </c>
      <c r="D366" s="340">
        <v>1740</v>
      </c>
      <c r="F366" s="522"/>
      <c r="G366" s="522"/>
      <c r="H366" s="523"/>
      <c r="I366" s="522"/>
      <c r="J366" s="524"/>
      <c r="K366" s="525"/>
      <c r="L366" s="522"/>
      <c r="M366" s="523"/>
      <c r="N366" s="522"/>
      <c r="O366" s="522"/>
      <c r="P366" s="525"/>
      <c r="Q366" s="523"/>
      <c r="R366" s="523"/>
      <c r="S366" s="522"/>
      <c r="T366" s="528"/>
    </row>
    <row r="367" spans="1:20" s="1" customFormat="1" x14ac:dyDescent="0.25">
      <c r="A367" s="10">
        <f t="shared" si="3"/>
        <v>43096</v>
      </c>
      <c r="B367" s="57">
        <v>80.099999999999994</v>
      </c>
      <c r="C367" s="203">
        <v>10</v>
      </c>
      <c r="D367" s="340">
        <v>1820</v>
      </c>
      <c r="F367" s="522"/>
      <c r="G367" s="522"/>
      <c r="H367" s="523"/>
      <c r="I367" s="522"/>
      <c r="J367" s="524"/>
      <c r="K367" s="525"/>
      <c r="L367" s="522"/>
      <c r="M367" s="523"/>
      <c r="N367" s="522"/>
      <c r="O367" s="522"/>
      <c r="P367" s="525"/>
      <c r="Q367" s="523"/>
      <c r="R367" s="523"/>
      <c r="S367" s="522"/>
      <c r="T367" s="528"/>
    </row>
    <row r="368" spans="1:20" s="1" customFormat="1" x14ac:dyDescent="0.25">
      <c r="A368" s="10">
        <f t="shared" si="3"/>
        <v>43097</v>
      </c>
      <c r="B368" s="57">
        <v>81.400000000000006</v>
      </c>
      <c r="C368" s="203">
        <v>10</v>
      </c>
      <c r="D368" s="340">
        <v>1790</v>
      </c>
      <c r="F368" s="522"/>
      <c r="G368" s="522"/>
      <c r="H368" s="523"/>
      <c r="I368" s="522"/>
      <c r="J368" s="524"/>
      <c r="K368" s="525"/>
      <c r="L368" s="522"/>
      <c r="M368" s="523"/>
      <c r="N368" s="522"/>
      <c r="O368" s="522"/>
      <c r="P368" s="525"/>
      <c r="Q368" s="523"/>
      <c r="R368" s="523"/>
      <c r="S368" s="522"/>
      <c r="T368" s="528"/>
    </row>
    <row r="369" spans="1:20" s="1" customFormat="1" x14ac:dyDescent="0.25">
      <c r="A369" s="10">
        <f t="shared" si="3"/>
        <v>43098</v>
      </c>
      <c r="B369" s="57">
        <v>81.8</v>
      </c>
      <c r="C369" s="203">
        <v>10.1</v>
      </c>
      <c r="D369" s="340">
        <v>1790</v>
      </c>
      <c r="F369" s="522"/>
      <c r="G369" s="522"/>
      <c r="H369" s="523"/>
      <c r="I369" s="522"/>
      <c r="J369" s="524"/>
      <c r="K369" s="525"/>
      <c r="L369" s="522"/>
      <c r="M369" s="523"/>
      <c r="N369" s="522"/>
      <c r="O369" s="522"/>
      <c r="P369" s="525"/>
      <c r="Q369" s="523"/>
      <c r="R369" s="523"/>
      <c r="S369" s="522"/>
      <c r="T369" s="528"/>
    </row>
    <row r="370" spans="1:20" s="1" customFormat="1" x14ac:dyDescent="0.25">
      <c r="A370" s="10">
        <f t="shared" si="3"/>
        <v>43099</v>
      </c>
      <c r="B370" s="57">
        <v>84.8</v>
      </c>
      <c r="C370" s="203">
        <v>10</v>
      </c>
      <c r="D370" s="340">
        <v>1760</v>
      </c>
      <c r="F370" s="522"/>
      <c r="G370" s="522"/>
      <c r="H370" s="523"/>
      <c r="I370" s="522"/>
      <c r="J370" s="524"/>
      <c r="K370" s="525"/>
      <c r="L370" s="522"/>
      <c r="M370" s="523"/>
      <c r="N370" s="522"/>
      <c r="O370" s="522"/>
      <c r="P370" s="525"/>
      <c r="Q370" s="523"/>
      <c r="R370" s="523"/>
      <c r="S370" s="522"/>
      <c r="T370" s="528"/>
    </row>
    <row r="371" spans="1:20" s="1" customFormat="1" x14ac:dyDescent="0.25">
      <c r="A371" s="11">
        <f t="shared" si="3"/>
        <v>43100</v>
      </c>
      <c r="B371" s="164">
        <v>86.2</v>
      </c>
      <c r="C371" s="186">
        <v>10.3</v>
      </c>
      <c r="D371" s="355">
        <v>1740</v>
      </c>
      <c r="F371" s="522"/>
      <c r="G371" s="522"/>
      <c r="H371" s="523"/>
      <c r="I371" s="522"/>
      <c r="J371" s="524"/>
      <c r="K371" s="525"/>
      <c r="L371" s="522"/>
      <c r="M371" s="523"/>
      <c r="N371" s="522"/>
      <c r="O371" s="522"/>
      <c r="P371" s="525"/>
      <c r="Q371" s="523"/>
      <c r="R371" s="523"/>
      <c r="S371" s="522"/>
      <c r="T371" s="528"/>
    </row>
    <row r="372" spans="1:20" s="1" customFormat="1" ht="15" x14ac:dyDescent="0.25">
      <c r="A372" s="6" t="s">
        <v>876</v>
      </c>
      <c r="B372" s="249"/>
      <c r="C372" s="155"/>
      <c r="D372" s="112"/>
      <c r="E372" s="52"/>
      <c r="F372" s="273"/>
      <c r="G372" s="273"/>
      <c r="H372" s="523"/>
      <c r="I372" s="522"/>
      <c r="J372" s="524"/>
      <c r="K372" s="525"/>
      <c r="L372" s="522"/>
      <c r="M372" s="523"/>
      <c r="N372" s="522"/>
      <c r="O372" s="522"/>
      <c r="P372" s="525"/>
      <c r="Q372" s="523"/>
      <c r="R372" s="523"/>
      <c r="S372" s="522"/>
      <c r="T372" s="528"/>
    </row>
    <row r="373" spans="1:20" ht="15" x14ac:dyDescent="0.25">
      <c r="A373" s="20" t="s">
        <v>817</v>
      </c>
      <c r="B373" s="112"/>
    </row>
    <row r="374" spans="1:20" s="52" customFormat="1" ht="15" x14ac:dyDescent="0.25">
      <c r="A374" s="20"/>
      <c r="B374" s="112"/>
      <c r="C374" s="155"/>
      <c r="D374" s="112"/>
      <c r="F374" s="273"/>
      <c r="G374" s="273"/>
      <c r="H374" s="510"/>
      <c r="I374" s="273"/>
      <c r="J374" s="163"/>
      <c r="K374" s="511"/>
      <c r="L374" s="273"/>
      <c r="M374" s="512"/>
      <c r="N374" s="273"/>
      <c r="O374" s="273"/>
      <c r="P374" s="511"/>
      <c r="Q374" s="512"/>
      <c r="R374" s="512"/>
      <c r="S374" s="273"/>
      <c r="T374" s="308"/>
    </row>
    <row r="375" spans="1:20" s="52" customFormat="1" ht="15" x14ac:dyDescent="0.25">
      <c r="A375" s="20"/>
      <c r="B375" s="112"/>
      <c r="C375" s="155"/>
      <c r="D375" s="112"/>
      <c r="F375" s="273"/>
      <c r="G375" s="273"/>
      <c r="H375" s="510"/>
      <c r="I375" s="273"/>
      <c r="J375" s="163"/>
      <c r="K375" s="511"/>
      <c r="L375" s="273"/>
      <c r="M375" s="512"/>
      <c r="N375" s="273"/>
      <c r="O375" s="273"/>
      <c r="P375" s="511"/>
      <c r="Q375" s="512"/>
      <c r="R375" s="512"/>
      <c r="S375" s="273"/>
      <c r="T375" s="308"/>
    </row>
    <row r="376" spans="1:20" x14ac:dyDescent="0.2">
      <c r="B376" s="96"/>
    </row>
    <row r="377" spans="1:20" ht="15" x14ac:dyDescent="0.25">
      <c r="A377" s="6" t="s">
        <v>100</v>
      </c>
      <c r="B377" s="96"/>
    </row>
    <row r="378" spans="1:20" ht="52.5" customHeight="1" x14ac:dyDescent="0.2">
      <c r="A378" s="14" t="s">
        <v>49</v>
      </c>
      <c r="B378" s="312" t="s">
        <v>808</v>
      </c>
      <c r="C378" s="243" t="s">
        <v>66</v>
      </c>
      <c r="D378" s="103" t="s">
        <v>118</v>
      </c>
      <c r="F378" s="533"/>
      <c r="G378" s="533"/>
      <c r="H378" s="514"/>
      <c r="I378" s="207"/>
      <c r="J378" s="530"/>
    </row>
    <row r="379" spans="1:20" ht="15" x14ac:dyDescent="0.2">
      <c r="A379" s="14" t="s">
        <v>54</v>
      </c>
      <c r="B379" s="191" t="s">
        <v>56</v>
      </c>
      <c r="C379" s="243" t="s">
        <v>56</v>
      </c>
      <c r="D379" s="103" t="s">
        <v>56</v>
      </c>
      <c r="F379" s="531"/>
      <c r="G379" s="531"/>
      <c r="H379" s="531"/>
    </row>
    <row r="380" spans="1:20" ht="15" x14ac:dyDescent="0.2">
      <c r="A380" s="14" t="s">
        <v>57</v>
      </c>
      <c r="B380" s="136" t="s">
        <v>70</v>
      </c>
      <c r="C380" s="243" t="s">
        <v>59</v>
      </c>
      <c r="D380" s="103" t="s">
        <v>60</v>
      </c>
      <c r="F380" s="507"/>
      <c r="G380" s="507"/>
      <c r="H380" s="507"/>
      <c r="I380" s="532"/>
    </row>
    <row r="381" spans="1:20" x14ac:dyDescent="0.2">
      <c r="A381" s="41">
        <v>42736</v>
      </c>
      <c r="B381" s="105">
        <f>ROUND(SUM(B7:B37)*1.9835,-1)</f>
        <v>25480</v>
      </c>
      <c r="C381" s="29">
        <f>SUBTOTAL(1,C7:C37)</f>
        <v>10.319354838709678</v>
      </c>
      <c r="D381" s="105">
        <f>SUBTOTAL(1,D7:D37)</f>
        <v>1955.1612903225807</v>
      </c>
      <c r="E381" s="52"/>
      <c r="F381" s="73"/>
      <c r="G381" s="73"/>
      <c r="H381" s="73"/>
      <c r="I381" s="73"/>
    </row>
    <row r="382" spans="1:20" x14ac:dyDescent="0.2">
      <c r="A382" s="42">
        <v>42767</v>
      </c>
      <c r="B382" s="106">
        <f>ROUND(SUM(B38:B65)*1.9835,-1)</f>
        <v>27070</v>
      </c>
      <c r="C382" s="23">
        <f>SUBTOTAL(1,C38:C65)</f>
        <v>13.232142857142858</v>
      </c>
      <c r="D382" s="106">
        <f>SUBTOTAL(1,D38:D65)</f>
        <v>1923.5714285714287</v>
      </c>
      <c r="E382" s="52"/>
      <c r="F382" s="73"/>
      <c r="G382" s="73"/>
      <c r="H382" s="73"/>
      <c r="I382" s="73"/>
    </row>
    <row r="383" spans="1:20" x14ac:dyDescent="0.2">
      <c r="A383" s="42">
        <v>42795</v>
      </c>
      <c r="B383" s="106">
        <f>ROUND(SUM(B66:B96)*1.9835,-1)</f>
        <v>14520</v>
      </c>
      <c r="C383" s="23">
        <f>SUBTOTAL(1,C66:C96)</f>
        <v>17.112903225806452</v>
      </c>
      <c r="D383" s="106">
        <f>SUBTOTAL(1,D66:D96)</f>
        <v>2375.8064516129034</v>
      </c>
      <c r="E383" s="52"/>
      <c r="F383" s="73"/>
      <c r="G383" s="73"/>
      <c r="H383" s="73"/>
      <c r="I383" s="73"/>
    </row>
    <row r="384" spans="1:20" x14ac:dyDescent="0.2">
      <c r="A384" s="42">
        <v>42826</v>
      </c>
      <c r="B384" s="106">
        <f>ROUND(SUM(B97:B126)*1.9835,-1)</f>
        <v>2530</v>
      </c>
      <c r="C384" s="23">
        <f>SUBTOTAL(1,C97:C126)</f>
        <v>18.556666666666665</v>
      </c>
      <c r="D384" s="106">
        <f>SUBTOTAL(1,D97:D126)</f>
        <v>2307.3333333333335</v>
      </c>
      <c r="E384" s="52"/>
      <c r="F384" s="73"/>
      <c r="G384" s="73"/>
      <c r="H384" s="73"/>
      <c r="I384" s="73"/>
    </row>
    <row r="385" spans="1:9" x14ac:dyDescent="0.2">
      <c r="A385" s="42">
        <v>42856</v>
      </c>
      <c r="B385" s="106">
        <f>ROUND(SUM(B127:B157)*1.9835,-1)</f>
        <v>2620</v>
      </c>
      <c r="C385" s="23">
        <f>SUBTOTAL(1,C127:C157)</f>
        <v>22.567741935483873</v>
      </c>
      <c r="D385" s="106">
        <f>SUBTOTAL(1,D127:D157)</f>
        <v>3114.4516129032259</v>
      </c>
      <c r="E385" s="52"/>
      <c r="F385" s="73"/>
      <c r="G385" s="73"/>
      <c r="H385" s="73"/>
      <c r="I385" s="73"/>
    </row>
    <row r="386" spans="1:9" x14ac:dyDescent="0.2">
      <c r="A386" s="42">
        <v>42887</v>
      </c>
      <c r="B386" s="106">
        <f>ROUND(SUM(B158:B187)*1.9823,-1)</f>
        <v>1200</v>
      </c>
      <c r="C386" s="23">
        <f>SUBTOTAL(1,C158:C187)</f>
        <v>25.913333333333334</v>
      </c>
      <c r="D386" s="106">
        <f>SUBTOTAL(1,D158:D187)</f>
        <v>1501.7666666666667</v>
      </c>
      <c r="E386" s="52"/>
      <c r="F386" s="73"/>
      <c r="G386" s="73"/>
      <c r="H386" s="73"/>
      <c r="I386" s="73"/>
    </row>
    <row r="387" spans="1:9" x14ac:dyDescent="0.2">
      <c r="A387" s="42">
        <v>42917</v>
      </c>
      <c r="B387" s="106">
        <f>ROUND(SUM(B188:B218)*1.9835,-1)</f>
        <v>1260</v>
      </c>
      <c r="C387" s="23">
        <f>SUBTOTAL(1,C188:C218)</f>
        <v>27.048387096774196</v>
      </c>
      <c r="D387" s="106">
        <f>SUBTOTAL(1,D188:D218)</f>
        <v>2680.3225806451615</v>
      </c>
      <c r="E387" s="52"/>
      <c r="F387" s="73"/>
      <c r="G387" s="73"/>
      <c r="H387" s="73"/>
      <c r="I387" s="73"/>
    </row>
    <row r="388" spans="1:9" x14ac:dyDescent="0.2">
      <c r="A388" s="42">
        <v>42948</v>
      </c>
      <c r="B388" s="106">
        <f>ROUND(SUM(B219:B249)*1.9835,-1)</f>
        <v>790</v>
      </c>
      <c r="C388" s="23">
        <f>SUBTOTAL(1,C219:C249)</f>
        <v>26.538709677419362</v>
      </c>
      <c r="D388" s="106">
        <f>SUBTOTAL(1,D219:D249)</f>
        <v>1972.516129032258</v>
      </c>
      <c r="E388" s="52"/>
      <c r="F388" s="73"/>
      <c r="G388" s="73"/>
      <c r="H388" s="73"/>
      <c r="I388" s="73"/>
    </row>
    <row r="389" spans="1:9" x14ac:dyDescent="0.2">
      <c r="A389" s="42">
        <v>42979</v>
      </c>
      <c r="B389" s="106">
        <f>ROUND(SUM(B250:B279)*1.9835,-1)</f>
        <v>1830</v>
      </c>
      <c r="C389" s="23">
        <f>SUBTOTAL(1,C250:C279)</f>
        <v>23.646666666666661</v>
      </c>
      <c r="D389" s="106">
        <f>SUBTOTAL(1,D250:D279)</f>
        <v>996.06666666666672</v>
      </c>
      <c r="E389" s="52"/>
      <c r="F389" s="73"/>
      <c r="G389" s="73"/>
      <c r="H389" s="73"/>
      <c r="I389" s="73"/>
    </row>
    <row r="390" spans="1:9" x14ac:dyDescent="0.2">
      <c r="A390" s="42">
        <v>43009</v>
      </c>
      <c r="B390" s="106">
        <f>ROUND(SUM(B280:B310)*1.9835,-1)</f>
        <v>5700</v>
      </c>
      <c r="C390" s="23">
        <f>SUBTOTAL(1,C280:C310)</f>
        <v>18.067741935483877</v>
      </c>
      <c r="D390" s="106">
        <f>SUBTOTAL(1,D280:D310)</f>
        <v>956.38709677419354</v>
      </c>
      <c r="E390" s="52"/>
      <c r="F390" s="73"/>
      <c r="G390" s="73"/>
      <c r="H390" s="73"/>
      <c r="I390" s="73"/>
    </row>
    <row r="391" spans="1:9" x14ac:dyDescent="0.2">
      <c r="A391" s="42">
        <v>43040</v>
      </c>
      <c r="B391" s="106">
        <f>ROUND(SUM(B311:B340)*1.9835,-1)</f>
        <v>7660</v>
      </c>
      <c r="C391" s="23">
        <f>SUBTOTAL(1,C311:C340)</f>
        <v>15.33</v>
      </c>
      <c r="D391" s="106">
        <f>SUBTOTAL(1,D311:D340)</f>
        <v>1073.5333333333333</v>
      </c>
      <c r="E391" s="52"/>
      <c r="F391" s="73"/>
      <c r="G391" s="73"/>
      <c r="H391" s="73"/>
      <c r="I391" s="73"/>
    </row>
    <row r="392" spans="1:9" x14ac:dyDescent="0.2">
      <c r="A392" s="43">
        <v>43070</v>
      </c>
      <c r="B392" s="109">
        <f>ROUND(SUM(B341:B371)*1.9835,-1)</f>
        <v>5580</v>
      </c>
      <c r="C392" s="30">
        <f>SUBTOTAL(1,C341:C371)</f>
        <v>9.748387096774195</v>
      </c>
      <c r="D392" s="109">
        <f>SUBTOTAL(1,D341:D371)</f>
        <v>1607.4193548387098</v>
      </c>
      <c r="E392" s="52"/>
      <c r="F392" s="73"/>
      <c r="G392" s="73"/>
      <c r="H392" s="73"/>
      <c r="I392" s="73"/>
    </row>
    <row r="393" spans="1:9" ht="15" x14ac:dyDescent="0.25">
      <c r="A393" s="6" t="s">
        <v>64</v>
      </c>
      <c r="F393" s="531"/>
      <c r="G393" s="531"/>
    </row>
  </sheetData>
  <sortState ref="A7:E387">
    <sortCondition ref="A7:A387"/>
  </sortState>
  <hyperlinks>
    <hyperlink ref="A373" r:id="rId1" xr:uid="{00000000-0004-0000-1000-000000000000}"/>
  </hyperlinks>
  <pageMargins left="0.7" right="0.7" top="0.75" bottom="0.75" header="0.3" footer="0.3"/>
  <pageSetup scale="95" fitToHeight="0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9">
    <pageSetUpPr fitToPage="1"/>
  </sheetPr>
  <dimension ref="A2:L125"/>
  <sheetViews>
    <sheetView zoomScaleNormal="100" workbookViewId="0">
      <pane xSplit="1" ySplit="6" topLeftCell="B7" activePane="bottomRight" state="frozen"/>
      <selection activeCell="B45" sqref="B45"/>
      <selection pane="topRight" activeCell="B45" sqref="B45"/>
      <selection pane="bottomLeft" activeCell="B45" sqref="B45"/>
      <selection pane="bottomRight" activeCell="N46" sqref="N46"/>
    </sheetView>
  </sheetViews>
  <sheetFormatPr defaultRowHeight="15" x14ac:dyDescent="0.25"/>
  <cols>
    <col min="1" max="1" width="18.7109375" style="3" customWidth="1"/>
    <col min="2" max="3" width="15.7109375" style="3" customWidth="1"/>
    <col min="4" max="4" width="15.7109375" style="112" customWidth="1"/>
    <col min="5" max="6" width="15.7109375" style="3" customWidth="1"/>
    <col min="7" max="7" width="15.7109375" style="101" customWidth="1"/>
    <col min="8" max="9" width="15.7109375" style="3" customWidth="1"/>
    <col min="10" max="10" width="15.7109375" style="85" customWidth="1"/>
    <col min="11" max="11" width="9.7109375" style="3" customWidth="1"/>
    <col min="13" max="13" width="12.140625" style="3" bestFit="1" customWidth="1"/>
    <col min="14" max="16384" width="9.140625" style="3"/>
  </cols>
  <sheetData>
    <row r="2" spans="1:10" x14ac:dyDescent="0.25">
      <c r="A2" s="6" t="s">
        <v>487</v>
      </c>
    </row>
    <row r="3" spans="1:10" x14ac:dyDescent="0.25">
      <c r="A3" s="556" t="s">
        <v>49</v>
      </c>
      <c r="B3" s="554" t="s">
        <v>83</v>
      </c>
      <c r="C3" s="554"/>
      <c r="D3" s="554"/>
      <c r="E3" s="554"/>
      <c r="F3" s="554"/>
      <c r="G3" s="560" t="s">
        <v>71</v>
      </c>
      <c r="H3" s="554" t="s">
        <v>84</v>
      </c>
      <c r="I3" s="554" t="s">
        <v>85</v>
      </c>
      <c r="J3" s="553" t="s">
        <v>199</v>
      </c>
    </row>
    <row r="4" spans="1:10" ht="60" customHeight="1" x14ac:dyDescent="0.25">
      <c r="A4" s="557"/>
      <c r="B4" s="14" t="s">
        <v>86</v>
      </c>
      <c r="C4" s="14" t="s">
        <v>87</v>
      </c>
      <c r="D4" s="103" t="s">
        <v>52</v>
      </c>
      <c r="E4" s="14" t="s">
        <v>51</v>
      </c>
      <c r="F4" s="14" t="s">
        <v>88</v>
      </c>
      <c r="G4" s="560"/>
      <c r="H4" s="554"/>
      <c r="I4" s="554"/>
      <c r="J4" s="553"/>
    </row>
    <row r="5" spans="1:10" x14ac:dyDescent="0.25">
      <c r="A5" s="15" t="s">
        <v>54</v>
      </c>
      <c r="B5" s="15" t="s">
        <v>81</v>
      </c>
      <c r="C5" s="15" t="s">
        <v>81</v>
      </c>
      <c r="D5" s="104" t="s">
        <v>81</v>
      </c>
      <c r="E5" s="15" t="s">
        <v>81</v>
      </c>
      <c r="F5" s="15" t="s">
        <v>81</v>
      </c>
      <c r="G5" s="188" t="s">
        <v>81</v>
      </c>
      <c r="H5" s="15" t="s">
        <v>81</v>
      </c>
      <c r="I5" s="15" t="s">
        <v>81</v>
      </c>
      <c r="J5" s="31" t="s">
        <v>81</v>
      </c>
    </row>
    <row r="6" spans="1:10" x14ac:dyDescent="0.25">
      <c r="A6" s="15" t="s">
        <v>57</v>
      </c>
      <c r="B6" s="15" t="s">
        <v>61</v>
      </c>
      <c r="C6" s="15" t="s">
        <v>89</v>
      </c>
      <c r="D6" s="104" t="s">
        <v>60</v>
      </c>
      <c r="E6" s="15" t="s">
        <v>59</v>
      </c>
      <c r="F6" s="15" t="s">
        <v>90</v>
      </c>
      <c r="G6" s="188" t="s">
        <v>62</v>
      </c>
      <c r="H6" s="15" t="s">
        <v>61</v>
      </c>
      <c r="I6" s="15" t="s">
        <v>62</v>
      </c>
      <c r="J6" s="31" t="s">
        <v>61</v>
      </c>
    </row>
    <row r="7" spans="1:10" s="1" customFormat="1" ht="15" customHeight="1" x14ac:dyDescent="0.25">
      <c r="A7" s="166">
        <v>42738</v>
      </c>
      <c r="B7" s="322"/>
      <c r="C7" s="322"/>
      <c r="D7" s="322"/>
      <c r="E7" s="322"/>
      <c r="F7" s="322"/>
      <c r="G7" s="322"/>
      <c r="H7" s="362"/>
      <c r="I7" s="341"/>
      <c r="J7" s="341"/>
    </row>
    <row r="8" spans="1:10" s="1" customFormat="1" ht="14.25" x14ac:dyDescent="0.25">
      <c r="A8" s="156">
        <v>42747</v>
      </c>
      <c r="B8" s="247">
        <v>8.6999999999999993</v>
      </c>
      <c r="C8" s="72">
        <v>7.32</v>
      </c>
      <c r="D8" s="108">
        <v>1602</v>
      </c>
      <c r="E8" s="207">
        <v>13.27</v>
      </c>
      <c r="F8" s="59">
        <v>304</v>
      </c>
      <c r="G8" s="207">
        <v>2.8</v>
      </c>
      <c r="H8" s="72">
        <v>2.1</v>
      </c>
      <c r="I8" s="328"/>
      <c r="J8" s="57">
        <v>11</v>
      </c>
    </row>
    <row r="9" spans="1:10" s="1" customFormat="1" ht="15" customHeight="1" x14ac:dyDescent="0.25">
      <c r="A9" s="156">
        <v>42754</v>
      </c>
      <c r="B9" s="325"/>
      <c r="C9" s="325"/>
      <c r="D9" s="325"/>
      <c r="E9" s="325"/>
      <c r="F9" s="325"/>
      <c r="G9" s="325"/>
      <c r="H9" s="327"/>
      <c r="I9" s="323"/>
      <c r="J9" s="323"/>
    </row>
    <row r="10" spans="1:10" s="1" customFormat="1" ht="14.25" x14ac:dyDescent="0.25">
      <c r="A10" s="156">
        <v>42761</v>
      </c>
      <c r="B10" s="72">
        <v>13.3</v>
      </c>
      <c r="C10" s="207">
        <v>7.05</v>
      </c>
      <c r="D10" s="108">
        <v>1170</v>
      </c>
      <c r="E10" s="207">
        <v>11.31</v>
      </c>
      <c r="F10" s="59">
        <v>72.7</v>
      </c>
      <c r="G10" s="207">
        <v>2.13</v>
      </c>
      <c r="H10" s="72">
        <v>1.4</v>
      </c>
      <c r="I10" s="57">
        <v>4</v>
      </c>
      <c r="J10" s="57">
        <v>10</v>
      </c>
    </row>
    <row r="11" spans="1:10" s="1" customFormat="1" ht="14.25" x14ac:dyDescent="0.25">
      <c r="A11" s="156">
        <v>42768</v>
      </c>
      <c r="B11" s="72">
        <v>10.34</v>
      </c>
      <c r="C11" s="207">
        <v>7.76</v>
      </c>
      <c r="D11" s="108">
        <v>2667</v>
      </c>
      <c r="E11" s="207">
        <v>12.07</v>
      </c>
      <c r="F11" s="59">
        <v>43.2</v>
      </c>
      <c r="G11" s="207" t="s">
        <v>461</v>
      </c>
      <c r="H11" s="72">
        <v>3.5</v>
      </c>
      <c r="I11" s="328"/>
      <c r="J11" s="57">
        <v>14</v>
      </c>
    </row>
    <row r="12" spans="1:10" s="1" customFormat="1" ht="14.25" x14ac:dyDescent="0.25">
      <c r="A12" s="156">
        <v>42775</v>
      </c>
      <c r="B12" s="72">
        <v>6.74</v>
      </c>
      <c r="C12" s="207">
        <v>7.9</v>
      </c>
      <c r="D12" s="108">
        <v>2017</v>
      </c>
      <c r="E12" s="207">
        <v>14.32</v>
      </c>
      <c r="F12" s="59">
        <v>63.7</v>
      </c>
      <c r="G12" s="207" t="s">
        <v>462</v>
      </c>
      <c r="H12" s="72">
        <v>2.4</v>
      </c>
      <c r="I12" s="328"/>
      <c r="J12" s="57">
        <v>14</v>
      </c>
    </row>
    <row r="13" spans="1:10" s="1" customFormat="1" ht="15" customHeight="1" x14ac:dyDescent="0.25">
      <c r="A13" s="156">
        <v>42783</v>
      </c>
      <c r="B13" s="325"/>
      <c r="C13" s="325"/>
      <c r="D13" s="325"/>
      <c r="E13" s="325"/>
      <c r="F13" s="325"/>
      <c r="G13" s="325"/>
      <c r="H13" s="327"/>
      <c r="I13" s="323"/>
      <c r="J13" s="323"/>
    </row>
    <row r="14" spans="1:10" s="1" customFormat="1" ht="15" customHeight="1" x14ac:dyDescent="0.25">
      <c r="A14" s="156">
        <v>42789</v>
      </c>
      <c r="B14" s="247">
        <v>9.2899999999999991</v>
      </c>
      <c r="C14" s="72">
        <v>7.79</v>
      </c>
      <c r="D14" s="108">
        <v>1274</v>
      </c>
      <c r="E14" s="72">
        <v>14.3</v>
      </c>
      <c r="F14" s="59">
        <v>100</v>
      </c>
      <c r="G14" s="207" t="s">
        <v>464</v>
      </c>
      <c r="H14" s="72">
        <v>1.8</v>
      </c>
      <c r="I14" s="57">
        <v>5</v>
      </c>
      <c r="J14" s="57">
        <v>6.4</v>
      </c>
    </row>
    <row r="15" spans="1:10" s="1" customFormat="1" ht="15" customHeight="1" x14ac:dyDescent="0.25">
      <c r="A15" s="156">
        <v>42797</v>
      </c>
      <c r="B15" s="325"/>
      <c r="C15" s="325"/>
      <c r="D15" s="325"/>
      <c r="E15" s="325"/>
      <c r="F15" s="325"/>
      <c r="G15" s="325"/>
      <c r="H15" s="327"/>
      <c r="I15" s="323"/>
      <c r="J15" s="323"/>
    </row>
    <row r="16" spans="1:10" s="1" customFormat="1" ht="14.25" x14ac:dyDescent="0.25">
      <c r="A16" s="156">
        <v>42804</v>
      </c>
      <c r="B16" s="72">
        <v>9.4</v>
      </c>
      <c r="C16" s="207">
        <v>7.67</v>
      </c>
      <c r="D16" s="108">
        <v>2079</v>
      </c>
      <c r="E16" s="207">
        <v>11.37</v>
      </c>
      <c r="F16" s="59">
        <v>50.4</v>
      </c>
      <c r="G16" s="207" t="s">
        <v>469</v>
      </c>
      <c r="H16" s="72">
        <v>2</v>
      </c>
      <c r="I16" s="328"/>
      <c r="J16" s="57">
        <v>14</v>
      </c>
    </row>
    <row r="17" spans="1:11" s="1" customFormat="1" ht="14.25" x14ac:dyDescent="0.25">
      <c r="A17" s="156">
        <v>42809</v>
      </c>
      <c r="B17" s="72">
        <v>10.02</v>
      </c>
      <c r="C17" s="207">
        <v>7.69</v>
      </c>
      <c r="D17" s="108">
        <v>2158</v>
      </c>
      <c r="E17" s="207">
        <v>21.3</v>
      </c>
      <c r="F17" s="59">
        <v>32.6</v>
      </c>
      <c r="G17" s="207">
        <v>1.78</v>
      </c>
      <c r="H17" s="72">
        <v>1.4</v>
      </c>
      <c r="I17" s="328"/>
      <c r="J17" s="57">
        <v>15</v>
      </c>
    </row>
    <row r="18" spans="1:11" s="1" customFormat="1" ht="15" customHeight="1" x14ac:dyDescent="0.25">
      <c r="A18" s="156">
        <v>42817</v>
      </c>
      <c r="B18" s="330"/>
      <c r="C18" s="325"/>
      <c r="D18" s="325"/>
      <c r="E18" s="325"/>
      <c r="F18" s="325"/>
      <c r="G18" s="325"/>
      <c r="H18" s="327"/>
      <c r="I18" s="328"/>
      <c r="J18" s="328"/>
    </row>
    <row r="19" spans="1:11" s="1" customFormat="1" ht="14.25" x14ac:dyDescent="0.25">
      <c r="A19" s="156">
        <v>42824</v>
      </c>
      <c r="B19" s="72">
        <v>8.5</v>
      </c>
      <c r="C19" s="207">
        <v>7.7</v>
      </c>
      <c r="D19" s="108">
        <v>1955</v>
      </c>
      <c r="E19" s="207">
        <v>17.899999999999999</v>
      </c>
      <c r="F19" s="59">
        <v>42.4</v>
      </c>
      <c r="G19" s="207">
        <v>1.94</v>
      </c>
      <c r="H19" s="72">
        <v>2</v>
      </c>
      <c r="I19" s="57">
        <v>6</v>
      </c>
      <c r="J19" s="57">
        <v>14</v>
      </c>
    </row>
    <row r="20" spans="1:11" s="1" customFormat="1" ht="14.25" x14ac:dyDescent="0.25">
      <c r="A20" s="37">
        <v>42832</v>
      </c>
      <c r="B20" s="330"/>
      <c r="C20" s="325"/>
      <c r="D20" s="325"/>
      <c r="E20" s="325"/>
      <c r="F20" s="325"/>
      <c r="G20" s="325"/>
      <c r="H20" s="327"/>
      <c r="I20" s="328"/>
      <c r="J20" s="328"/>
    </row>
    <row r="21" spans="1:11" s="1" customFormat="1" ht="14.25" x14ac:dyDescent="0.25">
      <c r="A21" s="156">
        <v>42839</v>
      </c>
      <c r="B21" s="72">
        <v>10.16</v>
      </c>
      <c r="C21" s="207">
        <v>8.25</v>
      </c>
      <c r="D21" s="108">
        <v>2082</v>
      </c>
      <c r="E21" s="207">
        <v>16.34</v>
      </c>
      <c r="F21" s="59">
        <v>59.6</v>
      </c>
      <c r="G21" s="207">
        <v>0.72599999999999998</v>
      </c>
      <c r="H21" s="72">
        <v>2.1</v>
      </c>
      <c r="I21" s="328"/>
      <c r="J21" s="57">
        <v>14</v>
      </c>
    </row>
    <row r="22" spans="1:11" s="1" customFormat="1" ht="14.25" x14ac:dyDescent="0.25">
      <c r="A22" s="156">
        <v>42846</v>
      </c>
      <c r="B22" s="72">
        <v>10.36</v>
      </c>
      <c r="C22" s="207">
        <v>8.2200000000000006</v>
      </c>
      <c r="D22" s="108">
        <v>2733</v>
      </c>
      <c r="E22" s="207">
        <v>18.72</v>
      </c>
      <c r="F22" s="59">
        <v>56.1</v>
      </c>
      <c r="G22" s="207" t="s">
        <v>470</v>
      </c>
      <c r="H22" s="72">
        <v>3.9</v>
      </c>
      <c r="I22" s="328"/>
      <c r="J22" s="57">
        <v>12</v>
      </c>
    </row>
    <row r="23" spans="1:11" s="1" customFormat="1" ht="14.25" x14ac:dyDescent="0.25">
      <c r="A23" s="156">
        <v>42851</v>
      </c>
      <c r="B23" s="72">
        <v>8.51</v>
      </c>
      <c r="C23" s="207">
        <v>7.76</v>
      </c>
      <c r="D23" s="108">
        <v>2199</v>
      </c>
      <c r="E23" s="207">
        <v>19.37</v>
      </c>
      <c r="F23" s="59">
        <v>33.9</v>
      </c>
      <c r="G23" s="207">
        <v>0.8</v>
      </c>
      <c r="H23" s="72">
        <f>2200/1000</f>
        <v>2.2000000000000002</v>
      </c>
      <c r="I23" s="57">
        <v>9</v>
      </c>
      <c r="J23" s="57">
        <v>15</v>
      </c>
    </row>
    <row r="24" spans="1:11" s="1" customFormat="1" ht="14.25" x14ac:dyDescent="0.25">
      <c r="A24" s="239">
        <v>42859</v>
      </c>
      <c r="B24" s="72">
        <v>10</v>
      </c>
      <c r="C24" s="207">
        <v>8.31</v>
      </c>
      <c r="D24" s="108">
        <v>2366</v>
      </c>
      <c r="E24" s="207">
        <v>29.76</v>
      </c>
      <c r="F24" s="59">
        <v>42.3</v>
      </c>
      <c r="G24" s="207">
        <v>0.55900000000000005</v>
      </c>
      <c r="H24" s="72">
        <f>2000/1000</f>
        <v>2</v>
      </c>
      <c r="I24" s="328"/>
      <c r="J24" s="57">
        <v>12</v>
      </c>
    </row>
    <row r="25" spans="1:11" s="1" customFormat="1" ht="14.25" x14ac:dyDescent="0.25">
      <c r="A25" s="156">
        <v>42867</v>
      </c>
      <c r="B25" s="72">
        <v>11.3</v>
      </c>
      <c r="C25" s="207">
        <v>8.16</v>
      </c>
      <c r="D25" s="108">
        <v>3075</v>
      </c>
      <c r="E25" s="207">
        <v>20.51</v>
      </c>
      <c r="F25" s="59">
        <v>64.599999999999994</v>
      </c>
      <c r="G25" s="207">
        <v>1.95</v>
      </c>
      <c r="H25" s="72">
        <f>4800/1000</f>
        <v>4.8</v>
      </c>
      <c r="I25" s="328"/>
      <c r="J25" s="57">
        <v>9.8000000000000007</v>
      </c>
    </row>
    <row r="26" spans="1:11" s="1" customFormat="1" ht="14.25" x14ac:dyDescent="0.25">
      <c r="A26" s="156">
        <v>42873</v>
      </c>
      <c r="B26" s="72">
        <v>9.08</v>
      </c>
      <c r="C26" s="207">
        <v>8.27</v>
      </c>
      <c r="D26" s="108">
        <v>1418</v>
      </c>
      <c r="E26" s="207">
        <v>18</v>
      </c>
      <c r="F26" s="59">
        <v>82.7</v>
      </c>
      <c r="G26" s="207">
        <v>0.75</v>
      </c>
      <c r="H26" s="72">
        <f>1300/1000</f>
        <v>1.3</v>
      </c>
      <c r="I26" s="328"/>
      <c r="J26" s="57">
        <v>7.8</v>
      </c>
      <c r="K26" s="123"/>
    </row>
    <row r="27" spans="1:11" s="1" customFormat="1" ht="14.25" x14ac:dyDescent="0.25">
      <c r="A27" s="156">
        <v>42880</v>
      </c>
      <c r="B27" s="72">
        <v>4.8899999999999997</v>
      </c>
      <c r="C27" s="207">
        <v>8.1199999999999992</v>
      </c>
      <c r="D27" s="108">
        <v>1793</v>
      </c>
      <c r="E27" s="207">
        <v>22.84</v>
      </c>
      <c r="F27" s="59">
        <v>75.400000000000006</v>
      </c>
      <c r="G27" s="207">
        <v>0.79300000000000004</v>
      </c>
      <c r="H27" s="72">
        <f>1600/1000</f>
        <v>1.6</v>
      </c>
      <c r="I27" s="57">
        <v>10</v>
      </c>
      <c r="J27" s="57">
        <v>9.6</v>
      </c>
      <c r="K27" s="123"/>
    </row>
    <row r="28" spans="1:11" s="1" customFormat="1" ht="14.25" x14ac:dyDescent="0.25">
      <c r="A28" s="156">
        <v>42887</v>
      </c>
      <c r="B28" s="72">
        <v>7.4</v>
      </c>
      <c r="C28" s="207">
        <v>6.1</v>
      </c>
      <c r="D28" s="108">
        <v>869</v>
      </c>
      <c r="E28" s="207">
        <v>25.7</v>
      </c>
      <c r="F28" s="59">
        <v>84.8</v>
      </c>
      <c r="G28" s="207">
        <v>0.66500000000000004</v>
      </c>
      <c r="H28" s="72">
        <f>710/1000</f>
        <v>0.71</v>
      </c>
      <c r="I28" s="328"/>
      <c r="J28" s="57">
        <v>9.1</v>
      </c>
      <c r="K28" s="123"/>
    </row>
    <row r="29" spans="1:11" s="1" customFormat="1" ht="14.25" x14ac:dyDescent="0.25">
      <c r="A29" s="156">
        <v>42895</v>
      </c>
      <c r="B29" s="72">
        <v>4.0999999999999996</v>
      </c>
      <c r="C29" s="207">
        <v>8.1</v>
      </c>
      <c r="D29" s="108">
        <v>1209</v>
      </c>
      <c r="E29" s="207">
        <v>22</v>
      </c>
      <c r="F29" s="59">
        <v>63.6</v>
      </c>
      <c r="G29" s="207">
        <v>0.622</v>
      </c>
      <c r="H29" s="72">
        <f>1200/1000</f>
        <v>1.2</v>
      </c>
      <c r="I29" s="328"/>
      <c r="J29" s="57">
        <v>11</v>
      </c>
      <c r="K29" s="123"/>
    </row>
    <row r="30" spans="1:11" s="1" customFormat="1" ht="15" customHeight="1" x14ac:dyDescent="0.25">
      <c r="A30" s="156">
        <v>42899</v>
      </c>
      <c r="B30" s="72">
        <v>9.4</v>
      </c>
      <c r="C30" s="207">
        <v>8.3000000000000007</v>
      </c>
      <c r="D30" s="108">
        <v>1252</v>
      </c>
      <c r="E30" s="207">
        <v>22.1</v>
      </c>
      <c r="F30" s="59">
        <v>64.7</v>
      </c>
      <c r="G30" s="207">
        <v>0.63800000000000001</v>
      </c>
      <c r="H30" s="72">
        <f>1200/1000</f>
        <v>1.2</v>
      </c>
      <c r="I30" s="328"/>
      <c r="J30" s="57">
        <v>8.1999999999999993</v>
      </c>
      <c r="K30" s="123"/>
    </row>
    <row r="31" spans="1:11" s="1" customFormat="1" ht="14.25" x14ac:dyDescent="0.25">
      <c r="A31" s="156">
        <v>42906</v>
      </c>
      <c r="B31" s="72">
        <v>6.5</v>
      </c>
      <c r="C31" s="207">
        <v>7.7</v>
      </c>
      <c r="D31" s="108">
        <v>889</v>
      </c>
      <c r="E31" s="207">
        <v>29.2</v>
      </c>
      <c r="F31" s="59">
        <v>85.2</v>
      </c>
      <c r="G31" s="207">
        <v>1.08</v>
      </c>
      <c r="H31" s="72">
        <v>0.84</v>
      </c>
      <c r="I31" s="328"/>
      <c r="J31" s="57">
        <v>6.8</v>
      </c>
      <c r="K31" s="123"/>
    </row>
    <row r="32" spans="1:11" s="1" customFormat="1" ht="14.25" x14ac:dyDescent="0.25">
      <c r="A32" s="156">
        <v>42913</v>
      </c>
      <c r="B32" s="72">
        <v>9.4</v>
      </c>
      <c r="C32" s="207">
        <v>8.1999999999999993</v>
      </c>
      <c r="D32" s="108">
        <v>1988</v>
      </c>
      <c r="E32" s="207">
        <v>26.6</v>
      </c>
      <c r="F32" s="59">
        <v>22</v>
      </c>
      <c r="G32" s="207">
        <v>1.24</v>
      </c>
      <c r="H32" s="72">
        <v>1.5</v>
      </c>
      <c r="I32" s="57">
        <v>12</v>
      </c>
      <c r="J32" s="57">
        <v>12</v>
      </c>
      <c r="K32" s="123"/>
    </row>
    <row r="33" spans="1:11" s="1" customFormat="1" ht="14.25" x14ac:dyDescent="0.25">
      <c r="A33" s="156">
        <v>42921</v>
      </c>
      <c r="B33" s="72">
        <v>6.2</v>
      </c>
      <c r="C33" s="207">
        <v>7.6</v>
      </c>
      <c r="D33" s="108">
        <v>3368</v>
      </c>
      <c r="E33" s="207">
        <v>25.2</v>
      </c>
      <c r="F33" s="59">
        <v>141</v>
      </c>
      <c r="G33" s="207">
        <v>0.79200000000000004</v>
      </c>
      <c r="H33" s="72">
        <v>2.6</v>
      </c>
      <c r="I33" s="328"/>
      <c r="J33" s="57">
        <v>8.8000000000000007</v>
      </c>
      <c r="K33" s="123"/>
    </row>
    <row r="34" spans="1:11" s="1" customFormat="1" ht="14.25" x14ac:dyDescent="0.25">
      <c r="A34" s="156">
        <v>42928</v>
      </c>
      <c r="B34" s="72">
        <v>9.9</v>
      </c>
      <c r="C34" s="207">
        <v>8</v>
      </c>
      <c r="D34" s="108">
        <v>4277</v>
      </c>
      <c r="E34" s="207">
        <v>23.8</v>
      </c>
      <c r="F34" s="59">
        <v>54.6</v>
      </c>
      <c r="G34" s="207">
        <v>0.88900000000000001</v>
      </c>
      <c r="H34" s="72">
        <v>3.3</v>
      </c>
      <c r="I34" s="328"/>
      <c r="J34" s="57">
        <v>10</v>
      </c>
      <c r="K34" s="123"/>
    </row>
    <row r="35" spans="1:11" s="1" customFormat="1" ht="13.5" customHeight="1" x14ac:dyDescent="0.25">
      <c r="A35" s="156">
        <v>42934</v>
      </c>
      <c r="B35" s="72">
        <v>11</v>
      </c>
      <c r="C35" s="207">
        <v>8</v>
      </c>
      <c r="D35" s="108">
        <v>3021</v>
      </c>
      <c r="E35" s="207">
        <v>23.8</v>
      </c>
      <c r="F35" s="59">
        <v>81.7</v>
      </c>
      <c r="G35" s="207">
        <v>0.94899999999999995</v>
      </c>
      <c r="H35" s="72">
        <v>3</v>
      </c>
      <c r="I35" s="328"/>
      <c r="J35" s="57">
        <v>5.2</v>
      </c>
    </row>
    <row r="36" spans="1:11" s="1" customFormat="1" ht="14.25" x14ac:dyDescent="0.25">
      <c r="A36" s="156">
        <v>42943</v>
      </c>
      <c r="B36" s="72">
        <v>8.3000000000000007</v>
      </c>
      <c r="C36" s="207">
        <v>8.1</v>
      </c>
      <c r="D36" s="108">
        <v>1542</v>
      </c>
      <c r="E36" s="207">
        <v>25.2</v>
      </c>
      <c r="F36" s="59">
        <v>77.599999999999994</v>
      </c>
      <c r="G36" s="207">
        <v>0.68</v>
      </c>
      <c r="H36" s="72">
        <v>1.6</v>
      </c>
      <c r="I36" s="57">
        <v>12</v>
      </c>
      <c r="J36" s="57">
        <v>5.2</v>
      </c>
    </row>
    <row r="37" spans="1:11" s="1" customFormat="1" ht="14.25" x14ac:dyDescent="0.25">
      <c r="A37" s="156">
        <v>42948</v>
      </c>
      <c r="B37" s="72">
        <v>8.6999999999999993</v>
      </c>
      <c r="C37" s="207">
        <v>8.3000000000000007</v>
      </c>
      <c r="D37" s="108">
        <v>1847</v>
      </c>
      <c r="E37" s="207">
        <v>25</v>
      </c>
      <c r="F37" s="59">
        <v>81.2</v>
      </c>
      <c r="G37" s="207">
        <v>0.66800000000000004</v>
      </c>
      <c r="H37" s="72">
        <v>1.6</v>
      </c>
      <c r="I37" s="328"/>
      <c r="J37" s="57">
        <v>4.9000000000000004</v>
      </c>
    </row>
    <row r="38" spans="1:11" s="1" customFormat="1" ht="14.25" x14ac:dyDescent="0.25">
      <c r="A38" s="156">
        <v>42955</v>
      </c>
      <c r="B38" s="72">
        <v>10.6</v>
      </c>
      <c r="C38" s="207">
        <v>8.1</v>
      </c>
      <c r="D38" s="108">
        <v>4865</v>
      </c>
      <c r="E38" s="207">
        <v>23.4</v>
      </c>
      <c r="F38" s="59">
        <v>45.3</v>
      </c>
      <c r="G38" s="207">
        <v>2.4700000000000002</v>
      </c>
      <c r="H38" s="72">
        <v>4.5999999999999996</v>
      </c>
      <c r="I38" s="328"/>
      <c r="J38" s="57">
        <v>10</v>
      </c>
    </row>
    <row r="39" spans="1:11" s="1" customFormat="1" ht="14.25" x14ac:dyDescent="0.25">
      <c r="A39" s="156">
        <v>42962</v>
      </c>
      <c r="B39" s="72">
        <v>4.9000000000000004</v>
      </c>
      <c r="C39" s="207">
        <v>8.3000000000000007</v>
      </c>
      <c r="D39" s="108">
        <v>1073</v>
      </c>
      <c r="E39" s="207">
        <v>23.5</v>
      </c>
      <c r="F39" s="59">
        <v>83.3</v>
      </c>
      <c r="G39" s="207">
        <v>0.68700000000000006</v>
      </c>
      <c r="H39" s="72">
        <v>0.95</v>
      </c>
      <c r="I39" s="328"/>
      <c r="J39" s="57" t="s">
        <v>483</v>
      </c>
    </row>
    <row r="40" spans="1:11" s="1" customFormat="1" ht="14.25" x14ac:dyDescent="0.25">
      <c r="A40" s="156">
        <v>42971</v>
      </c>
      <c r="B40" s="327"/>
      <c r="C40" s="207">
        <v>8.1999999999999993</v>
      </c>
      <c r="D40" s="108">
        <v>725</v>
      </c>
      <c r="E40" s="207">
        <v>25.6</v>
      </c>
      <c r="F40" s="323"/>
      <c r="G40" s="207">
        <v>0.58199999999999996</v>
      </c>
      <c r="H40" s="72">
        <v>0.53</v>
      </c>
      <c r="I40" s="57">
        <v>4</v>
      </c>
      <c r="J40" s="57">
        <v>6.1</v>
      </c>
    </row>
    <row r="41" spans="1:11" s="1" customFormat="1" ht="14.25" x14ac:dyDescent="0.25">
      <c r="A41" s="156">
        <v>42979</v>
      </c>
      <c r="B41" s="72">
        <v>8.6</v>
      </c>
      <c r="C41" s="207">
        <v>7.9</v>
      </c>
      <c r="D41" s="108">
        <v>2692</v>
      </c>
      <c r="E41" s="207">
        <v>23.9</v>
      </c>
      <c r="F41" s="59">
        <v>48.3</v>
      </c>
      <c r="G41" s="207" t="s">
        <v>186</v>
      </c>
      <c r="H41" s="72">
        <v>1.7</v>
      </c>
      <c r="I41" s="328"/>
      <c r="J41" s="57" t="s">
        <v>484</v>
      </c>
    </row>
    <row r="42" spans="1:11" s="1" customFormat="1" ht="14.25" x14ac:dyDescent="0.25">
      <c r="A42" s="156">
        <v>42986</v>
      </c>
      <c r="B42" s="72">
        <v>10.8</v>
      </c>
      <c r="C42" s="207">
        <v>8.1999999999999993</v>
      </c>
      <c r="D42" s="108">
        <v>790</v>
      </c>
      <c r="E42" s="207">
        <v>23.8</v>
      </c>
      <c r="F42" s="59">
        <v>61.7</v>
      </c>
      <c r="G42" s="207">
        <v>0.99199999999999999</v>
      </c>
      <c r="H42" s="72">
        <v>0.7</v>
      </c>
      <c r="I42" s="328"/>
      <c r="J42" s="57">
        <v>8.3000000000000007</v>
      </c>
    </row>
    <row r="43" spans="1:11" s="1" customFormat="1" ht="14.25" x14ac:dyDescent="0.25">
      <c r="A43" s="156">
        <v>42993</v>
      </c>
      <c r="B43" s="347"/>
      <c r="C43" s="207">
        <v>8</v>
      </c>
      <c r="D43" s="108">
        <v>988</v>
      </c>
      <c r="E43" s="207">
        <v>23.8</v>
      </c>
      <c r="F43" s="59">
        <v>80.8</v>
      </c>
      <c r="G43" s="207">
        <v>0.79200000000000004</v>
      </c>
      <c r="H43" s="72">
        <v>0.87</v>
      </c>
      <c r="I43" s="328"/>
      <c r="J43" s="57">
        <v>7.4</v>
      </c>
    </row>
    <row r="44" spans="1:11" s="1" customFormat="1" ht="14.25" x14ac:dyDescent="0.25">
      <c r="A44" s="156">
        <v>43000</v>
      </c>
      <c r="B44" s="72">
        <v>10.43</v>
      </c>
      <c r="C44" s="207">
        <v>7.68</v>
      </c>
      <c r="D44" s="108">
        <v>499</v>
      </c>
      <c r="E44" s="207">
        <v>20.99</v>
      </c>
      <c r="F44" s="59">
        <v>56.8</v>
      </c>
      <c r="G44" s="207" t="s">
        <v>186</v>
      </c>
      <c r="H44" s="72">
        <v>0.3</v>
      </c>
      <c r="I44" s="328"/>
      <c r="J44" s="57">
        <v>6.2</v>
      </c>
    </row>
    <row r="45" spans="1:11" s="1" customFormat="1" ht="14.25" x14ac:dyDescent="0.25">
      <c r="A45" s="156">
        <v>43004</v>
      </c>
      <c r="B45" s="327"/>
      <c r="C45" s="339"/>
      <c r="D45" s="339"/>
      <c r="E45" s="339"/>
      <c r="F45" s="339"/>
      <c r="G45" s="339"/>
      <c r="H45" s="339"/>
      <c r="I45" s="328"/>
      <c r="J45" s="328"/>
    </row>
    <row r="46" spans="1:11" s="1" customFormat="1" ht="14.25" x14ac:dyDescent="0.25">
      <c r="A46" s="156">
        <v>43014</v>
      </c>
      <c r="B46" s="72">
        <v>5.33</v>
      </c>
      <c r="C46" s="207">
        <v>7.72</v>
      </c>
      <c r="D46" s="108">
        <v>1117</v>
      </c>
      <c r="E46" s="207">
        <v>20.260000000000002</v>
      </c>
      <c r="F46" s="59">
        <v>32.4</v>
      </c>
      <c r="G46" s="207">
        <v>0.61799999999999999</v>
      </c>
      <c r="H46" s="72">
        <v>0.89</v>
      </c>
      <c r="I46" s="328"/>
      <c r="J46" s="57">
        <v>15</v>
      </c>
    </row>
    <row r="47" spans="1:11" s="1" customFormat="1" ht="14.25" x14ac:dyDescent="0.25">
      <c r="A47" s="156">
        <v>43021</v>
      </c>
      <c r="B47" s="327"/>
      <c r="C47" s="207">
        <v>7.73</v>
      </c>
      <c r="D47" s="108">
        <v>983</v>
      </c>
      <c r="E47" s="207">
        <v>18.399999999999999</v>
      </c>
      <c r="F47" s="59">
        <v>27.1</v>
      </c>
      <c r="G47" s="207">
        <v>0.53500000000000003</v>
      </c>
      <c r="H47" s="72">
        <v>0.77</v>
      </c>
      <c r="I47" s="328"/>
      <c r="J47" s="57">
        <v>13</v>
      </c>
    </row>
    <row r="48" spans="1:11" s="1" customFormat="1" ht="14.25" x14ac:dyDescent="0.25">
      <c r="A48" s="156">
        <v>43027</v>
      </c>
      <c r="B48" s="327"/>
      <c r="C48" s="339"/>
      <c r="D48" s="339"/>
      <c r="E48" s="339"/>
      <c r="F48" s="339"/>
      <c r="G48" s="339"/>
      <c r="H48" s="339"/>
      <c r="I48" s="328"/>
      <c r="J48" s="328"/>
    </row>
    <row r="49" spans="1:10" s="1" customFormat="1" ht="14.25" x14ac:dyDescent="0.25">
      <c r="A49" s="156">
        <v>43035</v>
      </c>
      <c r="B49" s="72">
        <v>7.38</v>
      </c>
      <c r="C49" s="207">
        <v>7.61</v>
      </c>
      <c r="D49" s="108">
        <v>970</v>
      </c>
      <c r="E49" s="207">
        <v>20.63</v>
      </c>
      <c r="F49" s="59">
        <v>18.2</v>
      </c>
      <c r="G49" s="207">
        <v>0.40400000000000003</v>
      </c>
      <c r="H49" s="72">
        <v>0.76</v>
      </c>
      <c r="I49" s="328"/>
      <c r="J49" s="57">
        <v>16</v>
      </c>
    </row>
    <row r="50" spans="1:10" s="1" customFormat="1" ht="14.25" x14ac:dyDescent="0.25">
      <c r="A50" s="156">
        <v>43039</v>
      </c>
      <c r="B50" s="72">
        <v>9.34</v>
      </c>
      <c r="C50" s="207">
        <v>7.39</v>
      </c>
      <c r="D50" s="108">
        <v>1010</v>
      </c>
      <c r="E50" s="207">
        <v>16.75</v>
      </c>
      <c r="F50" s="59">
        <v>76.400000000000006</v>
      </c>
      <c r="G50" s="207" t="s">
        <v>186</v>
      </c>
      <c r="H50" s="72">
        <v>0.8</v>
      </c>
      <c r="I50" s="57">
        <v>8</v>
      </c>
      <c r="J50" s="57">
        <v>17</v>
      </c>
    </row>
    <row r="51" spans="1:10" s="1" customFormat="1" ht="14.25" x14ac:dyDescent="0.25">
      <c r="A51" s="156">
        <v>43046</v>
      </c>
      <c r="B51" s="72">
        <v>11.87</v>
      </c>
      <c r="C51" s="207">
        <v>7.72</v>
      </c>
      <c r="D51" s="108">
        <v>1049</v>
      </c>
      <c r="E51" s="207">
        <v>15.41</v>
      </c>
      <c r="F51" s="59">
        <v>18.5</v>
      </c>
      <c r="G51" s="207">
        <v>0.57999999999999996</v>
      </c>
      <c r="H51" s="72">
        <v>0.85</v>
      </c>
      <c r="I51" s="328"/>
      <c r="J51" s="57" t="s">
        <v>806</v>
      </c>
    </row>
    <row r="52" spans="1:10" s="1" customFormat="1" ht="14.25" x14ac:dyDescent="0.25">
      <c r="A52" s="156">
        <v>43056</v>
      </c>
      <c r="B52" s="72">
        <v>8.9</v>
      </c>
      <c r="C52" s="207">
        <v>7.59</v>
      </c>
      <c r="D52" s="108">
        <v>1143</v>
      </c>
      <c r="E52" s="207">
        <v>16.600000000000001</v>
      </c>
      <c r="F52" s="59">
        <v>20.9</v>
      </c>
      <c r="G52" s="207">
        <v>0.47799999999999998</v>
      </c>
      <c r="H52" s="72">
        <v>0.97</v>
      </c>
      <c r="I52" s="328"/>
      <c r="J52" s="57">
        <v>14</v>
      </c>
    </row>
    <row r="53" spans="1:10" s="1" customFormat="1" ht="14.25" x14ac:dyDescent="0.25">
      <c r="A53" s="156">
        <v>43061</v>
      </c>
      <c r="B53" s="72">
        <v>10.8</v>
      </c>
      <c r="C53" s="207">
        <v>7.59</v>
      </c>
      <c r="D53" s="108">
        <v>1048</v>
      </c>
      <c r="E53" s="207">
        <v>14.49</v>
      </c>
      <c r="F53" s="59">
        <v>24</v>
      </c>
      <c r="G53" s="207">
        <v>0.45600000000000002</v>
      </c>
      <c r="H53" s="72">
        <v>0.91</v>
      </c>
      <c r="I53" s="328"/>
      <c r="J53" s="57">
        <v>13</v>
      </c>
    </row>
    <row r="54" spans="1:10" s="1" customFormat="1" ht="14.25" x14ac:dyDescent="0.25">
      <c r="A54" s="239">
        <f>+A53+7</f>
        <v>43068</v>
      </c>
      <c r="B54" s="327"/>
      <c r="C54" s="207">
        <v>7.7</v>
      </c>
      <c r="D54" s="108">
        <v>1209</v>
      </c>
      <c r="E54" s="207">
        <v>13.06</v>
      </c>
      <c r="F54" s="59">
        <v>17.899999999999999</v>
      </c>
      <c r="G54" s="207" t="s">
        <v>186</v>
      </c>
      <c r="H54" s="72">
        <v>1</v>
      </c>
      <c r="I54" s="57">
        <v>7</v>
      </c>
      <c r="J54" s="57">
        <v>13</v>
      </c>
    </row>
    <row r="55" spans="1:10" s="1" customFormat="1" ht="14.25" x14ac:dyDescent="0.25">
      <c r="A55" s="239">
        <v>43076</v>
      </c>
      <c r="B55" s="72">
        <v>14.44</v>
      </c>
      <c r="C55" s="207">
        <v>7.87</v>
      </c>
      <c r="D55" s="108">
        <v>1435</v>
      </c>
      <c r="E55" s="207">
        <v>9.9600000000000009</v>
      </c>
      <c r="F55" s="59">
        <v>14</v>
      </c>
      <c r="G55" s="207">
        <v>0.53800000000000003</v>
      </c>
      <c r="H55" s="72">
        <v>1.2</v>
      </c>
      <c r="I55" s="328"/>
      <c r="J55" s="57">
        <v>13</v>
      </c>
    </row>
    <row r="56" spans="1:10" s="1" customFormat="1" ht="14.25" x14ac:dyDescent="0.25">
      <c r="A56" s="239">
        <v>43084</v>
      </c>
      <c r="B56" s="72">
        <v>10.14</v>
      </c>
      <c r="C56" s="207">
        <v>7.64</v>
      </c>
      <c r="D56" s="108">
        <v>1715</v>
      </c>
      <c r="E56" s="207">
        <v>9.85</v>
      </c>
      <c r="F56" s="59">
        <v>12.2</v>
      </c>
      <c r="G56" s="207">
        <v>0.47499999999999998</v>
      </c>
      <c r="H56" s="72">
        <v>1.4</v>
      </c>
      <c r="I56" s="328"/>
      <c r="J56" s="57">
        <v>12</v>
      </c>
    </row>
    <row r="57" spans="1:10" s="1" customFormat="1" ht="14.25" x14ac:dyDescent="0.25">
      <c r="A57" s="239">
        <v>43090</v>
      </c>
      <c r="B57" s="72">
        <v>14.42</v>
      </c>
      <c r="C57" s="207">
        <v>7.85</v>
      </c>
      <c r="D57" s="108">
        <v>1858</v>
      </c>
      <c r="E57" s="207">
        <v>9.65</v>
      </c>
      <c r="F57" s="59">
        <v>9.57</v>
      </c>
      <c r="G57" s="207" t="s">
        <v>186</v>
      </c>
      <c r="H57" s="72">
        <v>1.6</v>
      </c>
      <c r="I57" s="328"/>
      <c r="J57" s="57">
        <v>14</v>
      </c>
    </row>
    <row r="58" spans="1:10" s="1" customFormat="1" ht="14.25" x14ac:dyDescent="0.25">
      <c r="A58" s="354">
        <v>43096</v>
      </c>
      <c r="B58" s="160">
        <v>11.38</v>
      </c>
      <c r="C58" s="161">
        <v>7.61</v>
      </c>
      <c r="D58" s="131">
        <v>1984</v>
      </c>
      <c r="E58" s="161">
        <v>10.130000000000001</v>
      </c>
      <c r="F58" s="127">
        <v>10.3</v>
      </c>
      <c r="G58" s="161">
        <v>0.51200000000000001</v>
      </c>
      <c r="H58" s="160">
        <v>1.8</v>
      </c>
      <c r="I58" s="164">
        <v>14</v>
      </c>
      <c r="J58" s="164">
        <v>14</v>
      </c>
    </row>
    <row r="59" spans="1:10" s="1" customFormat="1" ht="14.25" hidden="1" x14ac:dyDescent="0.25">
      <c r="A59" s="37"/>
      <c r="B59" s="23"/>
      <c r="C59" s="24"/>
      <c r="D59" s="106"/>
      <c r="E59" s="24"/>
      <c r="F59" s="17"/>
      <c r="G59" s="134"/>
      <c r="H59" s="23"/>
      <c r="I59" s="58"/>
      <c r="J59" s="123"/>
    </row>
    <row r="60" spans="1:10" s="1" customFormat="1" ht="14.25" hidden="1" x14ac:dyDescent="0.25">
      <c r="A60" s="37"/>
      <c r="B60" s="23"/>
      <c r="C60" s="24"/>
      <c r="D60" s="106"/>
      <c r="E60" s="24"/>
      <c r="F60" s="17"/>
      <c r="G60" s="134"/>
      <c r="H60" s="23"/>
      <c r="I60" s="58"/>
      <c r="J60" s="123"/>
    </row>
    <row r="61" spans="1:10" s="1" customFormat="1" ht="14.25" hidden="1" x14ac:dyDescent="0.25">
      <c r="A61" s="37"/>
      <c r="B61" s="23"/>
      <c r="C61" s="24"/>
      <c r="D61" s="106"/>
      <c r="E61" s="24"/>
      <c r="F61" s="17"/>
      <c r="G61" s="134"/>
      <c r="H61" s="23"/>
      <c r="I61" s="58"/>
      <c r="J61" s="123"/>
    </row>
    <row r="62" spans="1:10" s="1" customFormat="1" ht="14.25" hidden="1" x14ac:dyDescent="0.25">
      <c r="A62" s="37"/>
      <c r="B62" s="23"/>
      <c r="C62" s="24"/>
      <c r="D62" s="106"/>
      <c r="E62" s="24"/>
      <c r="F62" s="17"/>
      <c r="G62" s="134"/>
      <c r="H62" s="23"/>
      <c r="I62" s="58"/>
      <c r="J62" s="123"/>
    </row>
    <row r="63" spans="1:10" s="1" customFormat="1" ht="14.25" hidden="1" x14ac:dyDescent="0.25">
      <c r="A63" s="37"/>
      <c r="B63" s="23"/>
      <c r="C63" s="24"/>
      <c r="D63" s="106"/>
      <c r="E63" s="24"/>
      <c r="F63" s="17"/>
      <c r="G63" s="134"/>
      <c r="H63" s="23"/>
      <c r="I63" s="58"/>
      <c r="J63" s="123"/>
    </row>
    <row r="64" spans="1:10" s="1" customFormat="1" ht="14.25" hidden="1" x14ac:dyDescent="0.25">
      <c r="A64" s="37"/>
      <c r="B64" s="23"/>
      <c r="C64" s="24"/>
      <c r="D64" s="106"/>
      <c r="E64" s="24"/>
      <c r="F64" s="17"/>
      <c r="G64" s="134"/>
      <c r="H64" s="23"/>
      <c r="I64" s="58"/>
      <c r="J64" s="123"/>
    </row>
    <row r="65" spans="1:10" s="1" customFormat="1" ht="14.25" hidden="1" x14ac:dyDescent="0.25">
      <c r="A65" s="37"/>
      <c r="B65" s="23"/>
      <c r="C65" s="24"/>
      <c r="D65" s="106"/>
      <c r="E65" s="24"/>
      <c r="F65" s="17"/>
      <c r="G65" s="134"/>
      <c r="H65" s="23"/>
      <c r="I65" s="58"/>
      <c r="J65" s="123"/>
    </row>
    <row r="66" spans="1:10" s="1" customFormat="1" ht="14.25" hidden="1" x14ac:dyDescent="0.25">
      <c r="A66" s="37"/>
      <c r="B66" s="23"/>
      <c r="C66" s="24"/>
      <c r="D66" s="106"/>
      <c r="E66" s="24"/>
      <c r="F66" s="17"/>
      <c r="G66" s="134"/>
      <c r="H66" s="23"/>
      <c r="I66" s="58"/>
      <c r="J66" s="123"/>
    </row>
    <row r="67" spans="1:10" s="1" customFormat="1" ht="14.25" hidden="1" x14ac:dyDescent="0.25">
      <c r="A67" s="37"/>
      <c r="B67" s="23"/>
      <c r="C67" s="24"/>
      <c r="D67" s="106"/>
      <c r="E67" s="24"/>
      <c r="F67" s="17"/>
      <c r="G67" s="134"/>
      <c r="H67" s="23"/>
      <c r="I67" s="58"/>
      <c r="J67" s="123"/>
    </row>
    <row r="68" spans="1:10" s="1" customFormat="1" ht="14.25" hidden="1" x14ac:dyDescent="0.25">
      <c r="A68" s="37"/>
      <c r="B68" s="23"/>
      <c r="C68" s="24"/>
      <c r="D68" s="106"/>
      <c r="E68" s="24"/>
      <c r="F68" s="17"/>
      <c r="G68" s="134"/>
      <c r="H68" s="23"/>
      <c r="I68" s="58"/>
      <c r="J68" s="123"/>
    </row>
    <row r="69" spans="1:10" s="1" customFormat="1" ht="14.25" hidden="1" x14ac:dyDescent="0.25">
      <c r="A69" s="38"/>
      <c r="B69" s="30"/>
      <c r="C69" s="64"/>
      <c r="D69" s="109"/>
      <c r="E69" s="64"/>
      <c r="F69" s="33"/>
      <c r="G69" s="195"/>
      <c r="H69" s="30"/>
      <c r="I69" s="65"/>
      <c r="J69" s="123"/>
    </row>
    <row r="70" spans="1:10" x14ac:dyDescent="0.25">
      <c r="A70" s="6" t="s">
        <v>64</v>
      </c>
      <c r="B70" s="53"/>
      <c r="C70" s="53"/>
      <c r="E70" s="53"/>
      <c r="F70" s="53"/>
      <c r="H70" s="53"/>
      <c r="I70" s="53"/>
    </row>
    <row r="71" spans="1:10" x14ac:dyDescent="0.25">
      <c r="B71" s="53"/>
      <c r="C71" s="53"/>
      <c r="E71" s="53"/>
      <c r="F71" s="53"/>
      <c r="H71" s="53"/>
      <c r="I71" s="53"/>
    </row>
    <row r="72" spans="1:10" x14ac:dyDescent="0.25">
      <c r="B72" s="53"/>
      <c r="C72" s="53"/>
      <c r="E72" s="53"/>
      <c r="F72" s="53"/>
      <c r="H72" s="53"/>
      <c r="I72" s="53"/>
    </row>
    <row r="75" spans="1:10" ht="15" customHeight="1" x14ac:dyDescent="0.25">
      <c r="A75" s="558" t="s">
        <v>91</v>
      </c>
      <c r="B75" s="559"/>
      <c r="C75" s="559"/>
      <c r="D75" s="343"/>
      <c r="E75" s="342"/>
      <c r="F75" s="342"/>
    </row>
    <row r="76" spans="1:10" ht="60" customHeight="1" x14ac:dyDescent="0.25">
      <c r="A76" s="14" t="s">
        <v>49</v>
      </c>
      <c r="B76" s="14" t="s">
        <v>92</v>
      </c>
      <c r="C76" s="14" t="s">
        <v>93</v>
      </c>
      <c r="D76" s="344"/>
      <c r="E76" s="12"/>
      <c r="F76" s="12"/>
    </row>
    <row r="77" spans="1:10" x14ac:dyDescent="0.25">
      <c r="A77" s="15" t="s">
        <v>54</v>
      </c>
      <c r="B77" s="15" t="s">
        <v>81</v>
      </c>
      <c r="C77" s="15" t="s">
        <v>81</v>
      </c>
      <c r="D77" s="346"/>
      <c r="E77" s="13"/>
      <c r="F77" s="13"/>
    </row>
    <row r="78" spans="1:10" x14ac:dyDescent="0.25">
      <c r="A78" s="15" t="s">
        <v>57</v>
      </c>
      <c r="B78" s="15" t="s">
        <v>61</v>
      </c>
      <c r="C78" s="15" t="s">
        <v>61</v>
      </c>
      <c r="D78" s="346"/>
      <c r="E78" s="13"/>
      <c r="F78" s="13"/>
    </row>
    <row r="79" spans="1:10" x14ac:dyDescent="0.25">
      <c r="A79" s="166">
        <v>42761</v>
      </c>
      <c r="B79" s="168">
        <v>0.96</v>
      </c>
      <c r="C79" s="169">
        <v>0.26</v>
      </c>
      <c r="D79" s="314"/>
      <c r="E79" s="157"/>
      <c r="F79" s="157"/>
    </row>
    <row r="80" spans="1:10" x14ac:dyDescent="0.25">
      <c r="A80" s="156">
        <v>42824</v>
      </c>
      <c r="B80" s="158">
        <v>0.65</v>
      </c>
      <c r="C80" s="157">
        <v>0.17</v>
      </c>
      <c r="D80" s="314"/>
      <c r="E80" s="157"/>
      <c r="F80" s="157"/>
    </row>
    <row r="81" spans="1:12" x14ac:dyDescent="0.25">
      <c r="A81" s="156">
        <v>42851</v>
      </c>
      <c r="B81" s="158">
        <v>2.1999999999999999E-2</v>
      </c>
      <c r="C81" s="157">
        <v>0.15</v>
      </c>
      <c r="D81" s="314"/>
      <c r="E81" s="157"/>
      <c r="F81" s="157"/>
    </row>
    <row r="82" spans="1:12" x14ac:dyDescent="0.25">
      <c r="A82" s="156">
        <v>42880</v>
      </c>
      <c r="B82" s="158" t="s">
        <v>476</v>
      </c>
      <c r="C82" s="157">
        <v>0.16</v>
      </c>
      <c r="D82" s="345"/>
      <c r="E82" s="187"/>
      <c r="F82" s="187"/>
    </row>
    <row r="83" spans="1:12" x14ac:dyDescent="0.25">
      <c r="A83" s="156">
        <v>42913</v>
      </c>
      <c r="B83" s="158">
        <v>2.1000000000000001E-2</v>
      </c>
      <c r="C83" s="157">
        <v>0.21</v>
      </c>
      <c r="D83" s="345"/>
      <c r="E83" s="187"/>
      <c r="F83" s="187"/>
    </row>
    <row r="84" spans="1:12" x14ac:dyDescent="0.25">
      <c r="A84" s="156">
        <v>42943</v>
      </c>
      <c r="B84" s="158">
        <v>0.3</v>
      </c>
      <c r="C84" s="158" t="s">
        <v>189</v>
      </c>
      <c r="D84" s="314"/>
      <c r="E84" s="157"/>
      <c r="F84" s="157"/>
    </row>
    <row r="85" spans="1:12" x14ac:dyDescent="0.25">
      <c r="A85" s="156">
        <v>42971</v>
      </c>
      <c r="B85" s="158">
        <v>0.2</v>
      </c>
      <c r="C85" s="158">
        <v>8.5999999999999993E-2</v>
      </c>
      <c r="D85" s="314"/>
      <c r="E85" s="157"/>
      <c r="F85" s="157"/>
    </row>
    <row r="86" spans="1:12" x14ac:dyDescent="0.25">
      <c r="A86" s="156">
        <v>43039</v>
      </c>
      <c r="B86" s="158">
        <v>2.3E-2</v>
      </c>
      <c r="C86" s="157">
        <v>0.26</v>
      </c>
      <c r="D86" s="314"/>
      <c r="E86" s="157"/>
      <c r="F86" s="157"/>
    </row>
    <row r="87" spans="1:12" x14ac:dyDescent="0.25">
      <c r="A87" s="156">
        <v>43068</v>
      </c>
      <c r="B87" s="158">
        <v>0.13</v>
      </c>
      <c r="C87" s="157">
        <v>0.19</v>
      </c>
      <c r="D87" s="314"/>
      <c r="E87" s="157"/>
      <c r="F87" s="157"/>
    </row>
    <row r="88" spans="1:12" s="52" customFormat="1" x14ac:dyDescent="0.25">
      <c r="A88" s="354">
        <v>43096</v>
      </c>
      <c r="B88" s="266" t="s">
        <v>809</v>
      </c>
      <c r="C88" s="272">
        <v>0.15</v>
      </c>
      <c r="D88" s="314"/>
      <c r="E88" s="157"/>
      <c r="F88" s="157"/>
      <c r="G88" s="101"/>
      <c r="J88" s="85"/>
      <c r="L88"/>
    </row>
    <row r="89" spans="1:12" hidden="1" x14ac:dyDescent="0.25">
      <c r="A89" s="37"/>
      <c r="B89" s="45"/>
      <c r="C89" s="25"/>
      <c r="D89" s="106"/>
      <c r="E89" s="25"/>
      <c r="F89" s="45"/>
    </row>
    <row r="90" spans="1:12" hidden="1" x14ac:dyDescent="0.25">
      <c r="A90" s="37"/>
      <c r="B90" s="45"/>
      <c r="C90" s="25"/>
      <c r="D90" s="106"/>
      <c r="E90" s="25"/>
      <c r="F90" s="45"/>
    </row>
    <row r="91" spans="1:12" hidden="1" x14ac:dyDescent="0.25">
      <c r="A91" s="37"/>
      <c r="B91" s="45"/>
      <c r="C91" s="25"/>
      <c r="D91" s="106"/>
      <c r="E91" s="25"/>
      <c r="F91" s="45"/>
    </row>
    <row r="92" spans="1:12" hidden="1" x14ac:dyDescent="0.25">
      <c r="A92" s="37"/>
      <c r="B92" s="45"/>
      <c r="C92" s="25"/>
      <c r="D92" s="106"/>
      <c r="E92" s="25"/>
      <c r="F92" s="45"/>
    </row>
    <row r="93" spans="1:12" hidden="1" x14ac:dyDescent="0.25">
      <c r="A93" s="38"/>
      <c r="B93" s="46"/>
      <c r="C93" s="60"/>
      <c r="D93" s="109"/>
      <c r="E93" s="60"/>
      <c r="F93" s="46"/>
    </row>
    <row r="94" spans="1:12" x14ac:dyDescent="0.25">
      <c r="A94" s="6" t="s">
        <v>64</v>
      </c>
      <c r="B94" s="6"/>
    </row>
    <row r="97" spans="1:10" hidden="1" x14ac:dyDescent="0.25"/>
    <row r="98" spans="1:10" hidden="1" x14ac:dyDescent="0.25">
      <c r="A98" s="233" t="s">
        <v>432</v>
      </c>
      <c r="B98" s="1"/>
      <c r="C98" s="1"/>
      <c r="D98" s="111"/>
      <c r="E98" s="1"/>
      <c r="F98" s="1"/>
      <c r="G98" s="170"/>
      <c r="H98" s="170"/>
      <c r="I98" s="1"/>
    </row>
    <row r="99" spans="1:10" ht="45" hidden="1" x14ac:dyDescent="0.25">
      <c r="A99" s="236"/>
      <c r="B99" s="226" t="s">
        <v>92</v>
      </c>
      <c r="C99" s="226" t="s">
        <v>93</v>
      </c>
      <c r="D99" s="103" t="s">
        <v>94</v>
      </c>
      <c r="E99" s="226" t="s">
        <v>95</v>
      </c>
      <c r="F99" s="226" t="s">
        <v>96</v>
      </c>
      <c r="G99" s="227" t="s">
        <v>71</v>
      </c>
      <c r="H99" s="227" t="s">
        <v>84</v>
      </c>
      <c r="I99" s="226" t="s">
        <v>85</v>
      </c>
      <c r="J99" s="85" t="s">
        <v>70</v>
      </c>
    </row>
    <row r="100" spans="1:10" hidden="1" x14ac:dyDescent="0.25">
      <c r="A100" s="228">
        <v>41548</v>
      </c>
      <c r="B100" s="77"/>
      <c r="C100" s="77"/>
      <c r="D100" s="77"/>
      <c r="E100" s="77"/>
      <c r="F100" s="77"/>
      <c r="G100" s="77">
        <v>1.1000000000000001</v>
      </c>
      <c r="H100" s="77"/>
      <c r="I100" s="77"/>
      <c r="J100" s="124">
        <v>5405</v>
      </c>
    </row>
    <row r="101" spans="1:10" hidden="1" x14ac:dyDescent="0.25">
      <c r="A101" s="228">
        <v>41579</v>
      </c>
      <c r="B101" s="77">
        <v>0.2</v>
      </c>
      <c r="C101" s="77">
        <v>0.2</v>
      </c>
      <c r="D101" s="77">
        <v>1.5</v>
      </c>
      <c r="E101" s="77">
        <v>0.2</v>
      </c>
      <c r="F101" s="77">
        <v>0.2</v>
      </c>
      <c r="G101" s="77">
        <v>1</v>
      </c>
      <c r="H101" s="77"/>
      <c r="I101" s="77"/>
      <c r="J101" s="124">
        <v>5294</v>
      </c>
    </row>
    <row r="102" spans="1:10" hidden="1" x14ac:dyDescent="0.25">
      <c r="A102" s="228">
        <v>41609</v>
      </c>
      <c r="B102" s="77">
        <v>0.1</v>
      </c>
      <c r="C102" s="77">
        <v>0.2</v>
      </c>
      <c r="D102" s="77">
        <v>1.2</v>
      </c>
      <c r="E102" s="77">
        <v>0.2</v>
      </c>
      <c r="F102" s="77">
        <v>0.1</v>
      </c>
      <c r="G102" s="77">
        <v>1.6</v>
      </c>
      <c r="H102" s="77"/>
      <c r="I102" s="77">
        <v>8.6999999999999993</v>
      </c>
      <c r="J102" s="124">
        <v>4760</v>
      </c>
    </row>
    <row r="103" spans="1:10" hidden="1" x14ac:dyDescent="0.25">
      <c r="A103" s="228">
        <v>41640</v>
      </c>
      <c r="B103" s="77">
        <v>0.2</v>
      </c>
      <c r="C103" s="77">
        <v>0.2</v>
      </c>
      <c r="D103" s="77" t="s">
        <v>449</v>
      </c>
      <c r="E103" s="77" t="s">
        <v>452</v>
      </c>
      <c r="F103" s="77" t="s">
        <v>456</v>
      </c>
      <c r="G103" s="77">
        <v>3.2</v>
      </c>
      <c r="H103" s="77"/>
      <c r="I103" s="77">
        <v>16</v>
      </c>
      <c r="J103" s="124">
        <v>3360</v>
      </c>
    </row>
    <row r="104" spans="1:10" hidden="1" x14ac:dyDescent="0.25">
      <c r="A104" s="228">
        <v>41671</v>
      </c>
      <c r="B104" s="77" t="s">
        <v>446</v>
      </c>
      <c r="C104" s="77" t="s">
        <v>436</v>
      </c>
      <c r="D104" s="77">
        <v>1.5</v>
      </c>
      <c r="E104" s="77" t="s">
        <v>180</v>
      </c>
      <c r="F104" s="77">
        <v>2.5999999999999999E-2</v>
      </c>
      <c r="G104" s="77">
        <v>6.6</v>
      </c>
      <c r="H104" s="77"/>
      <c r="I104" s="77">
        <v>16</v>
      </c>
      <c r="J104" s="124">
        <v>4250</v>
      </c>
    </row>
    <row r="105" spans="1:10" hidden="1" x14ac:dyDescent="0.25">
      <c r="A105" s="228">
        <v>41699</v>
      </c>
      <c r="B105" s="77">
        <v>0.02</v>
      </c>
      <c r="C105" s="77">
        <v>0.2</v>
      </c>
      <c r="D105" s="77">
        <v>2.5</v>
      </c>
      <c r="E105" s="77" t="s">
        <v>453</v>
      </c>
      <c r="F105" s="77">
        <v>0.22</v>
      </c>
      <c r="G105" s="77">
        <v>3.7</v>
      </c>
      <c r="H105" s="77">
        <v>3.9</v>
      </c>
      <c r="I105" s="77">
        <v>11</v>
      </c>
      <c r="J105" s="124">
        <v>5400</v>
      </c>
    </row>
    <row r="106" spans="1:10" hidden="1" x14ac:dyDescent="0.25">
      <c r="A106" s="228">
        <v>41730</v>
      </c>
      <c r="B106" s="77"/>
      <c r="C106" s="77"/>
      <c r="D106" s="77"/>
      <c r="E106" s="77"/>
      <c r="F106" s="77"/>
      <c r="G106" s="77">
        <v>6.8</v>
      </c>
      <c r="H106" s="77">
        <v>6.8</v>
      </c>
      <c r="I106" s="77">
        <v>9</v>
      </c>
      <c r="J106" s="124">
        <v>1960</v>
      </c>
    </row>
    <row r="107" spans="1:10" hidden="1" x14ac:dyDescent="0.25">
      <c r="A107" s="228">
        <v>41760</v>
      </c>
      <c r="B107" s="77">
        <v>0.31</v>
      </c>
      <c r="C107" s="77">
        <v>0.3</v>
      </c>
      <c r="D107" s="77">
        <v>2.5</v>
      </c>
      <c r="E107" s="77" t="s">
        <v>454</v>
      </c>
      <c r="F107" s="77" t="s">
        <v>183</v>
      </c>
      <c r="G107" s="77">
        <v>9.6</v>
      </c>
      <c r="H107" s="77">
        <v>10.1</v>
      </c>
      <c r="I107" s="77" t="s">
        <v>457</v>
      </c>
      <c r="J107" s="124">
        <v>880</v>
      </c>
    </row>
    <row r="108" spans="1:10" hidden="1" x14ac:dyDescent="0.25">
      <c r="A108" s="228">
        <v>41791</v>
      </c>
      <c r="B108" s="77" t="s">
        <v>447</v>
      </c>
      <c r="C108" s="77" t="s">
        <v>211</v>
      </c>
      <c r="D108" s="77" t="s">
        <v>450</v>
      </c>
      <c r="E108" s="77">
        <v>0.18</v>
      </c>
      <c r="F108" s="77" t="s">
        <v>184</v>
      </c>
      <c r="G108" s="77">
        <v>16.2</v>
      </c>
      <c r="H108" s="77">
        <v>13</v>
      </c>
      <c r="I108" s="77">
        <v>19</v>
      </c>
      <c r="J108" s="124" t="s">
        <v>428</v>
      </c>
    </row>
    <row r="109" spans="1:10" hidden="1" x14ac:dyDescent="0.25">
      <c r="A109" s="228">
        <v>41821</v>
      </c>
      <c r="B109" s="77" t="s">
        <v>434</v>
      </c>
      <c r="C109" s="77" t="s">
        <v>448</v>
      </c>
      <c r="D109" s="77" t="s">
        <v>451</v>
      </c>
      <c r="E109" s="77">
        <v>0.13</v>
      </c>
      <c r="F109" s="77" t="s">
        <v>183</v>
      </c>
      <c r="G109" s="77">
        <v>11.9</v>
      </c>
      <c r="H109" s="77">
        <v>19.399999999999999</v>
      </c>
      <c r="I109" s="77">
        <v>11</v>
      </c>
      <c r="J109" s="124" t="s">
        <v>428</v>
      </c>
    </row>
    <row r="110" spans="1:10" hidden="1" x14ac:dyDescent="0.25">
      <c r="A110" s="228">
        <v>41852</v>
      </c>
      <c r="B110" s="77"/>
      <c r="C110" s="77"/>
      <c r="D110" s="77"/>
      <c r="E110" s="77"/>
      <c r="F110" s="77"/>
      <c r="G110" s="77">
        <v>2.4</v>
      </c>
      <c r="H110" s="77">
        <v>7.7</v>
      </c>
      <c r="I110" s="77"/>
      <c r="J110" s="124" t="s">
        <v>428</v>
      </c>
    </row>
    <row r="111" spans="1:10" hidden="1" x14ac:dyDescent="0.25">
      <c r="A111" s="228">
        <v>41883</v>
      </c>
      <c r="B111" s="77" t="s">
        <v>434</v>
      </c>
      <c r="C111" s="77">
        <v>0.1</v>
      </c>
      <c r="D111" s="77">
        <v>2.6</v>
      </c>
      <c r="E111" s="77" t="s">
        <v>455</v>
      </c>
      <c r="F111" s="77" t="s">
        <v>201</v>
      </c>
      <c r="G111" s="77">
        <v>1.6</v>
      </c>
      <c r="H111" s="77">
        <v>5.9</v>
      </c>
      <c r="I111" s="77">
        <v>11</v>
      </c>
      <c r="J111" s="124" t="s">
        <v>428</v>
      </c>
    </row>
    <row r="112" spans="1:10" hidden="1" x14ac:dyDescent="0.25"/>
    <row r="113" spans="1:6" hidden="1" x14ac:dyDescent="0.25">
      <c r="A113" s="36">
        <v>42017</v>
      </c>
      <c r="B113" s="48">
        <v>0.96</v>
      </c>
      <c r="C113" s="34">
        <v>0.27</v>
      </c>
      <c r="D113" s="105">
        <v>1.9</v>
      </c>
      <c r="E113" s="34">
        <v>0.17</v>
      </c>
      <c r="F113" s="48">
        <v>9.4E-2</v>
      </c>
    </row>
    <row r="114" spans="1:6" hidden="1" x14ac:dyDescent="0.25">
      <c r="A114" s="37">
        <v>42054</v>
      </c>
      <c r="B114" s="45" t="s">
        <v>179</v>
      </c>
      <c r="C114" s="25">
        <v>0.23</v>
      </c>
      <c r="D114" s="106">
        <v>1.6</v>
      </c>
      <c r="E114" s="25">
        <v>0.4</v>
      </c>
      <c r="F114" s="45" t="s">
        <v>180</v>
      </c>
    </row>
    <row r="115" spans="1:6" hidden="1" x14ac:dyDescent="0.25">
      <c r="A115" s="37">
        <v>42095</v>
      </c>
      <c r="B115" s="45">
        <v>0.12</v>
      </c>
      <c r="C115" s="25">
        <v>0.17</v>
      </c>
      <c r="D115" s="106">
        <v>2.6</v>
      </c>
      <c r="E115" s="25">
        <v>0.51</v>
      </c>
      <c r="F115" s="45" t="s">
        <v>181</v>
      </c>
    </row>
    <row r="116" spans="1:6" hidden="1" x14ac:dyDescent="0.25">
      <c r="A116" s="37">
        <v>42110</v>
      </c>
      <c r="B116" s="45" t="s">
        <v>183</v>
      </c>
      <c r="C116" s="25">
        <v>0.17</v>
      </c>
      <c r="D116" s="106">
        <v>2.2999999999999998</v>
      </c>
      <c r="E116" s="25">
        <v>0.3</v>
      </c>
      <c r="F116" s="45" t="s">
        <v>185</v>
      </c>
    </row>
    <row r="117" spans="1:6" hidden="1" x14ac:dyDescent="0.25">
      <c r="A117" s="37">
        <v>42145</v>
      </c>
      <c r="B117" s="70"/>
      <c r="C117" s="71"/>
      <c r="D117" s="115"/>
      <c r="E117" s="71"/>
      <c r="F117" s="70"/>
    </row>
    <row r="118" spans="1:6" hidden="1" x14ac:dyDescent="0.25">
      <c r="A118" s="37">
        <v>42151</v>
      </c>
      <c r="B118" s="70"/>
      <c r="C118" s="71"/>
      <c r="D118" s="115"/>
      <c r="E118" s="71"/>
      <c r="F118" s="70"/>
    </row>
    <row r="119" spans="1:6" hidden="1" x14ac:dyDescent="0.25">
      <c r="A119" s="37">
        <v>42172</v>
      </c>
      <c r="B119" s="45" t="s">
        <v>183</v>
      </c>
      <c r="C119" s="25">
        <v>5.8999999999999997E-2</v>
      </c>
      <c r="D119" s="106">
        <v>0.92</v>
      </c>
      <c r="E119" s="25">
        <v>0.54</v>
      </c>
      <c r="F119" s="45">
        <v>0.49</v>
      </c>
    </row>
    <row r="120" spans="1:6" hidden="1" x14ac:dyDescent="0.25">
      <c r="A120" s="37">
        <v>42184</v>
      </c>
      <c r="B120" s="45" t="s">
        <v>183</v>
      </c>
      <c r="C120" s="25" t="s">
        <v>184</v>
      </c>
      <c r="D120" s="106">
        <v>0.75</v>
      </c>
      <c r="E120" s="25">
        <v>0.86</v>
      </c>
      <c r="F120" s="45">
        <v>0.44</v>
      </c>
    </row>
    <row r="121" spans="1:6" hidden="1" x14ac:dyDescent="0.25">
      <c r="A121" s="37">
        <v>42275</v>
      </c>
      <c r="B121" s="45" t="s">
        <v>183</v>
      </c>
      <c r="C121" s="25">
        <v>9.8000000000000004E-2</v>
      </c>
      <c r="D121" s="110"/>
      <c r="E121" s="56"/>
      <c r="F121" s="44"/>
    </row>
    <row r="122" spans="1:6" hidden="1" x14ac:dyDescent="0.25">
      <c r="A122" s="37">
        <v>42303</v>
      </c>
      <c r="B122" s="45" t="s">
        <v>183</v>
      </c>
      <c r="C122" s="25" t="s">
        <v>189</v>
      </c>
      <c r="D122" s="110"/>
      <c r="E122" s="56"/>
      <c r="F122" s="44"/>
    </row>
    <row r="123" spans="1:6" hidden="1" x14ac:dyDescent="0.25">
      <c r="A123" s="37">
        <v>42331</v>
      </c>
      <c r="B123" s="45" t="s">
        <v>183</v>
      </c>
      <c r="C123" s="25">
        <v>0.13</v>
      </c>
      <c r="D123" s="110"/>
      <c r="E123" s="56"/>
      <c r="F123" s="44"/>
    </row>
    <row r="124" spans="1:6" hidden="1" x14ac:dyDescent="0.25">
      <c r="A124" s="38">
        <v>42367</v>
      </c>
      <c r="B124" s="46" t="s">
        <v>188</v>
      </c>
      <c r="C124" s="60">
        <v>0.14000000000000001</v>
      </c>
      <c r="D124" s="116"/>
      <c r="E124" s="82"/>
      <c r="F124" s="81"/>
    </row>
    <row r="125" spans="1:6" hidden="1" x14ac:dyDescent="0.25"/>
  </sheetData>
  <mergeCells count="7">
    <mergeCell ref="A75:C75"/>
    <mergeCell ref="J3:J4"/>
    <mergeCell ref="B3:F3"/>
    <mergeCell ref="G3:G4"/>
    <mergeCell ref="H3:H4"/>
    <mergeCell ref="I3:I4"/>
    <mergeCell ref="A3:A4"/>
  </mergeCells>
  <pageMargins left="0.7" right="0.7" top="0.75" bottom="0.75" header="0.3" footer="0.3"/>
  <pageSetup scale="5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26</vt:i4>
      </vt:variant>
    </vt:vector>
  </HeadingPairs>
  <TitlesOfParts>
    <vt:vector size="51" baseType="lpstr">
      <vt:lpstr>Cover Page</vt:lpstr>
      <vt:lpstr>Table of Contents</vt:lpstr>
      <vt:lpstr>Figure 1 (map)</vt:lpstr>
      <vt:lpstr>1a-1b (A-auto)</vt:lpstr>
      <vt:lpstr>2a-2b (B-auto)</vt:lpstr>
      <vt:lpstr>2c (B3-grab)</vt:lpstr>
      <vt:lpstr>Figure 2 (B-chart)</vt:lpstr>
      <vt:lpstr>3a-3b (D-USGS)</vt:lpstr>
      <vt:lpstr>3c (D-grab)</vt:lpstr>
      <vt:lpstr>4 (C-grab)</vt:lpstr>
      <vt:lpstr>5 (I2-grab)</vt:lpstr>
      <vt:lpstr>6a-6b (F-USGS)</vt:lpstr>
      <vt:lpstr>6c (F-grab)</vt:lpstr>
      <vt:lpstr>7a (J grab)</vt:lpstr>
      <vt:lpstr>7b (K &amp; K2 grab)</vt:lpstr>
      <vt:lpstr>7C (L2 grab)</vt:lpstr>
      <vt:lpstr>7D (M2 grab)</vt:lpstr>
      <vt:lpstr>8a-8b (H2-USGS)</vt:lpstr>
      <vt:lpstr>9 (R-grab)</vt:lpstr>
      <vt:lpstr>10a-10b (G-USGS)</vt:lpstr>
      <vt:lpstr>10c (G-grab)</vt:lpstr>
      <vt:lpstr>11a-11b (N-auto)</vt:lpstr>
      <vt:lpstr>11c (N-grab)</vt:lpstr>
      <vt:lpstr>19-20-21 (NEW WDR Tox)</vt:lpstr>
      <vt:lpstr>22 (key)</vt:lpstr>
      <vt:lpstr>'10a-10b (G-USGS)'!Print_Area</vt:lpstr>
      <vt:lpstr>'10c (G-grab)'!Print_Area</vt:lpstr>
      <vt:lpstr>'11a-11b (N-auto)'!Print_Area</vt:lpstr>
      <vt:lpstr>'11c (N-grab)'!Print_Area</vt:lpstr>
      <vt:lpstr>'1a-1b (A-auto)'!Print_Area</vt:lpstr>
      <vt:lpstr>'2a-2b (B-auto)'!Print_Area</vt:lpstr>
      <vt:lpstr>'2c (B3-grab)'!Print_Area</vt:lpstr>
      <vt:lpstr>'3a-3b (D-USGS)'!Print_Area</vt:lpstr>
      <vt:lpstr>'3c (D-grab)'!Print_Area</vt:lpstr>
      <vt:lpstr>'4 (C-grab)'!Print_Area</vt:lpstr>
      <vt:lpstr>'6a-6b (F-USGS)'!Print_Area</vt:lpstr>
      <vt:lpstr>'6c (F-grab)'!Print_Area</vt:lpstr>
      <vt:lpstr>'8a-8b (H2-USGS)'!Print_Area</vt:lpstr>
      <vt:lpstr>'9 (R-grab)'!Print_Area</vt:lpstr>
      <vt:lpstr>'10c (G-grab)'!Print_Titles</vt:lpstr>
      <vt:lpstr>'11a-11b (N-auto)'!Print_Titles</vt:lpstr>
      <vt:lpstr>'11c (N-grab)'!Print_Titles</vt:lpstr>
      <vt:lpstr>'1a-1b (A-auto)'!Print_Titles</vt:lpstr>
      <vt:lpstr>'2a-2b (B-auto)'!Print_Titles</vt:lpstr>
      <vt:lpstr>'2c (B3-grab)'!Print_Titles</vt:lpstr>
      <vt:lpstr>'3a-3b (D-USGS)'!Print_Titles</vt:lpstr>
      <vt:lpstr>'3c (D-grab)'!Print_Titles</vt:lpstr>
      <vt:lpstr>'5 (I2-grab)'!Print_Titles</vt:lpstr>
      <vt:lpstr>'6c (F-grab)'!Print_Titles</vt:lpstr>
      <vt:lpstr>'8a-8b (H2-USGS)'!Print_Titles</vt:lpstr>
      <vt:lpstr>'9 (R-grab)'!Print_Titles</vt:lpstr>
    </vt:vector>
  </TitlesOfParts>
  <Company>Reclamation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Papendick, Jeffrey E</dc:creator>
  <cp:lastModifiedBy>Allen, Kaitlyn Ann</cp:lastModifiedBy>
  <cp:lastPrinted>2019-08-14T23:29:12Z</cp:lastPrinted>
  <dcterms:created xsi:type="dcterms:W3CDTF">2015-06-01T15:51:18Z</dcterms:created>
  <dcterms:modified xsi:type="dcterms:W3CDTF">2019-08-19T16:16:01Z</dcterms:modified>
</cp:coreProperties>
</file>