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445" windowWidth="15480" windowHeight="5010" activeTab="0"/>
  </bookViews>
  <sheets>
    <sheet name="Proposal 1" sheetId="1" r:id="rId1"/>
    <sheet name="Option2" sheetId="2" r:id="rId2"/>
    <sheet name="optio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Ben Greenfield</author>
    <author>A satisfied Microsoft Office user</author>
    <author>Main Conference Room</author>
    <author>Jennifer Hunt</author>
  </authors>
  <commentList>
    <comment ref="C2" authorId="0">
      <text>
        <r>
          <rPr>
            <b/>
            <sz val="8"/>
            <rFont val="Tahoma"/>
            <family val="0"/>
          </rPr>
          <t>Ben Greenfield:</t>
        </r>
        <r>
          <rPr>
            <sz val="8"/>
            <rFont val="Tahoma"/>
            <family val="0"/>
          </rPr>
          <t xml:space="preserve">
difficult to target fish.1.5 times usual cost</t>
        </r>
      </text>
    </comment>
    <comment ref="I2" authorId="0">
      <text>
        <r>
          <rPr>
            <b/>
            <sz val="8"/>
            <rFont val="Tahoma"/>
            <family val="0"/>
          </rPr>
          <t>Ben Greenfield:</t>
        </r>
        <r>
          <rPr>
            <sz val="8"/>
            <rFont val="Tahoma"/>
            <family val="0"/>
          </rPr>
          <t xml:space="preserve">
in addition to PCBs and Pesticides
</t>
        </r>
      </text>
    </comment>
    <comment ref="D3" authorId="1">
      <text>
        <r>
          <rPr>
            <sz val="8"/>
            <rFont val="Tahoma"/>
            <family val="0"/>
          </rPr>
          <t xml:space="preserve">mlml:
added $15 dollars per sample to cover  gut removal and storage
</t>
        </r>
      </text>
    </comment>
    <comment ref="M10" authorId="2">
      <text>
        <r>
          <rPr>
            <b/>
            <sz val="8"/>
            <rFont val="Tahoma"/>
            <family val="0"/>
          </rPr>
          <t>Main Conference Room:</t>
        </r>
        <r>
          <rPr>
            <sz val="8"/>
            <rFont val="Tahoma"/>
            <family val="0"/>
          </rPr>
          <t xml:space="preserve">
if only Se then look at non-lethal sampling
</t>
        </r>
      </text>
    </comment>
    <comment ref="J24" authorId="3">
      <text>
        <r>
          <rPr>
            <b/>
            <sz val="8"/>
            <rFont val="Tahoma"/>
            <family val="0"/>
          </rPr>
          <t>Jennifer Hunt:</t>
        </r>
        <r>
          <rPr>
            <sz val="8"/>
            <rFont val="Tahoma"/>
            <family val="0"/>
          </rPr>
          <t xml:space="preserve">
crm  and ms/msd</t>
        </r>
      </text>
    </comment>
  </commentList>
</comments>
</file>

<file path=xl/comments2.xml><?xml version="1.0" encoding="utf-8"?>
<comments xmlns="http://schemas.openxmlformats.org/spreadsheetml/2006/main">
  <authors>
    <author>Ben Greenfield</author>
    <author>A satisfied Microsoft Office user</author>
  </authors>
  <commentList>
    <comment ref="C2" authorId="0">
      <text>
        <r>
          <rPr>
            <b/>
            <sz val="8"/>
            <rFont val="Tahoma"/>
            <family val="0"/>
          </rPr>
          <t>Ben Greenfield:</t>
        </r>
        <r>
          <rPr>
            <sz val="8"/>
            <rFont val="Tahoma"/>
            <family val="0"/>
          </rPr>
          <t xml:space="preserve">
difficult to target fish.1.5 times usual cost</t>
        </r>
      </text>
    </comment>
    <comment ref="H2" authorId="0">
      <text>
        <r>
          <rPr>
            <b/>
            <sz val="8"/>
            <rFont val="Tahoma"/>
            <family val="0"/>
          </rPr>
          <t>Ben Greenfield:</t>
        </r>
        <r>
          <rPr>
            <sz val="8"/>
            <rFont val="Tahoma"/>
            <family val="0"/>
          </rPr>
          <t xml:space="preserve">
in addition to PCBs and Pesticides
</t>
        </r>
      </text>
    </comment>
    <comment ref="D3" authorId="1">
      <text>
        <r>
          <rPr>
            <sz val="8"/>
            <rFont val="Tahoma"/>
            <family val="0"/>
          </rPr>
          <t xml:space="preserve">mlml:
added $15 dollars per sample to cover  gut removal and storage
</t>
        </r>
      </text>
    </comment>
  </commentList>
</comments>
</file>

<file path=xl/comments3.xml><?xml version="1.0" encoding="utf-8"?>
<comments xmlns="http://schemas.openxmlformats.org/spreadsheetml/2006/main">
  <authors>
    <author>Ben Greenfield</author>
    <author>A satisfied Microsoft Office user</author>
  </authors>
  <commentList>
    <comment ref="C2" authorId="0">
      <text>
        <r>
          <rPr>
            <b/>
            <sz val="8"/>
            <rFont val="Tahoma"/>
            <family val="0"/>
          </rPr>
          <t>Ben Greenfield:</t>
        </r>
        <r>
          <rPr>
            <sz val="8"/>
            <rFont val="Tahoma"/>
            <family val="0"/>
          </rPr>
          <t xml:space="preserve">
difficult to target fish.1.5 times usual cost</t>
        </r>
      </text>
    </comment>
    <comment ref="H2" authorId="0">
      <text>
        <r>
          <rPr>
            <b/>
            <sz val="8"/>
            <rFont val="Tahoma"/>
            <family val="0"/>
          </rPr>
          <t>Ben Greenfield:</t>
        </r>
        <r>
          <rPr>
            <sz val="8"/>
            <rFont val="Tahoma"/>
            <family val="0"/>
          </rPr>
          <t xml:space="preserve">
in addition to PCBs and Pesticides
</t>
        </r>
      </text>
    </comment>
    <comment ref="D3" authorId="1">
      <text>
        <r>
          <rPr>
            <sz val="8"/>
            <rFont val="Tahoma"/>
            <family val="0"/>
          </rPr>
          <t xml:space="preserve">mlml:
added $15 dollars per sample to cover  gut removal and storage
</t>
        </r>
      </text>
    </comment>
  </commentList>
</comments>
</file>

<file path=xl/sharedStrings.xml><?xml version="1.0" encoding="utf-8"?>
<sst xmlns="http://schemas.openxmlformats.org/spreadsheetml/2006/main" count="128" uniqueCount="47">
  <si>
    <t>Scenario</t>
  </si>
  <si>
    <t>Questions</t>
  </si>
  <si>
    <t>Fish Collection</t>
  </si>
  <si>
    <t>Fish Collection II</t>
  </si>
  <si>
    <t>Dissect &amp; Composite</t>
  </si>
  <si>
    <t>SJSU Cost</t>
  </si>
  <si>
    <t>OC Analyses (PCBs, Pesticides)</t>
  </si>
  <si>
    <t>PBDEs</t>
  </si>
  <si>
    <t>Se</t>
  </si>
  <si>
    <t>CDFG Cost</t>
  </si>
  <si>
    <t>Total Cost</t>
  </si>
  <si>
    <t>Chinook Salmon</t>
  </si>
  <si>
    <t>Walleye Surfperch</t>
  </si>
  <si>
    <t>Black Surfperch</t>
  </si>
  <si>
    <t>Brown Rockfish</t>
  </si>
  <si>
    <t>Anchovy</t>
  </si>
  <si>
    <t>Baseline Organisms</t>
  </si>
  <si>
    <t>Subtotals</t>
  </si>
  <si>
    <t>External QA</t>
  </si>
  <si>
    <t xml:space="preserve"> </t>
  </si>
  <si>
    <t>Total Count</t>
  </si>
  <si>
    <t>Total $</t>
  </si>
  <si>
    <t>Total $ New Species Only</t>
  </si>
  <si>
    <t>TOTAL</t>
  </si>
  <si>
    <t>barred surfperch</t>
  </si>
  <si>
    <t>rubberlip surfperch</t>
  </si>
  <si>
    <t>Data Entry SWAMP database - Collection</t>
  </si>
  <si>
    <t>Other Costs</t>
  </si>
  <si>
    <t>Shipping (4 coolers)</t>
  </si>
  <si>
    <t>Hg - Indiv</t>
  </si>
  <si>
    <t>Hg - Comp</t>
  </si>
  <si>
    <t>Data Entry SWAMP database - Composite/Hg_Se Analysis (60 comps)</t>
  </si>
  <si>
    <t>Striped Bass (comp)</t>
  </si>
  <si>
    <t>White Croaker  (Indiv)</t>
  </si>
  <si>
    <t>Shiner Surfperch (comp)</t>
  </si>
  <si>
    <t>White Sturgeon  (South Bay and San Pablo Bay)</t>
  </si>
  <si>
    <t>?</t>
  </si>
  <si>
    <t>Dioxins</t>
  </si>
  <si>
    <t>White Croaker  (Comp)</t>
  </si>
  <si>
    <t>Striped Bass (Indiv)</t>
  </si>
  <si>
    <t>Otolith</t>
  </si>
  <si>
    <t>Halibut</t>
  </si>
  <si>
    <t>Leopard Shark</t>
  </si>
  <si>
    <t>PFC</t>
  </si>
  <si>
    <t>Omega 3s</t>
  </si>
  <si>
    <t>Dissect &amp; Composite (dioxins)</t>
  </si>
  <si>
    <t>Placeholder (archive and other species TBD)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</si>
</sst>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2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17" applyNumberFormat="1" applyBorder="1" applyAlignment="1">
      <alignment/>
    </xf>
    <xf numFmtId="164" fontId="0" fillId="0" borderId="7" xfId="17" applyNumberFormat="1" applyFont="1" applyFill="1" applyBorder="1" applyAlignment="1">
      <alignment/>
    </xf>
    <xf numFmtId="164" fontId="0" fillId="0" borderId="0" xfId="17" applyNumberFormat="1" applyFill="1" applyBorder="1" applyAlignment="1">
      <alignment/>
    </xf>
    <xf numFmtId="164" fontId="0" fillId="0" borderId="0" xfId="17" applyNumberFormat="1" applyFill="1" applyBorder="1" applyAlignment="1">
      <alignment horizontal="center"/>
    </xf>
    <xf numFmtId="164" fontId="0" fillId="0" borderId="8" xfId="17" applyNumberForma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164" fontId="0" fillId="0" borderId="10" xfId="17" applyNumberFormat="1" applyFill="1" applyBorder="1" applyAlignment="1">
      <alignment/>
    </xf>
    <xf numFmtId="164" fontId="0" fillId="0" borderId="10" xfId="17" applyNumberFormat="1" applyFill="1" applyBorder="1" applyAlignment="1">
      <alignment horizontal="center"/>
    </xf>
    <xf numFmtId="164" fontId="0" fillId="0" borderId="11" xfId="17" applyNumberFormat="1" applyFill="1" applyBorder="1" applyAlignment="1">
      <alignment/>
    </xf>
    <xf numFmtId="164" fontId="1" fillId="0" borderId="11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44" fontId="0" fillId="2" borderId="5" xfId="17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7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textRotation="90"/>
    </xf>
    <xf numFmtId="0" fontId="8" fillId="0" borderId="2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90"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1" xfId="17" applyNumberFormat="1" applyFont="1" applyBorder="1" applyAlignment="1">
      <alignment/>
    </xf>
    <xf numFmtId="164" fontId="8" fillId="0" borderId="7" xfId="17" applyNumberFormat="1" applyFont="1" applyFill="1" applyBorder="1" applyAlignment="1">
      <alignment/>
    </xf>
    <xf numFmtId="164" fontId="8" fillId="0" borderId="0" xfId="17" applyNumberFormat="1" applyFont="1" applyFill="1" applyBorder="1" applyAlignment="1">
      <alignment/>
    </xf>
    <xf numFmtId="164" fontId="8" fillId="0" borderId="0" xfId="17" applyNumberFormat="1" applyFont="1" applyFill="1" applyBorder="1" applyAlignment="1">
      <alignment horizontal="center"/>
    </xf>
    <xf numFmtId="164" fontId="8" fillId="0" borderId="8" xfId="17" applyNumberFormat="1" applyFont="1" applyFill="1" applyBorder="1" applyAlignment="1">
      <alignment/>
    </xf>
    <xf numFmtId="164" fontId="7" fillId="0" borderId="8" xfId="17" applyNumberFormat="1" applyFont="1" applyFill="1" applyBorder="1" applyAlignment="1">
      <alignment/>
    </xf>
    <xf numFmtId="164" fontId="8" fillId="0" borderId="9" xfId="17" applyNumberFormat="1" applyFont="1" applyFill="1" applyBorder="1" applyAlignment="1">
      <alignment/>
    </xf>
    <xf numFmtId="164" fontId="8" fillId="0" borderId="10" xfId="17" applyNumberFormat="1" applyFont="1" applyFill="1" applyBorder="1" applyAlignment="1">
      <alignment/>
    </xf>
    <xf numFmtId="164" fontId="8" fillId="0" borderId="10" xfId="17" applyNumberFormat="1" applyFont="1" applyFill="1" applyBorder="1" applyAlignment="1">
      <alignment horizontal="center"/>
    </xf>
    <xf numFmtId="164" fontId="8" fillId="0" borderId="11" xfId="17" applyNumberFormat="1" applyFont="1" applyFill="1" applyBorder="1" applyAlignment="1">
      <alignment/>
    </xf>
    <xf numFmtId="164" fontId="7" fillId="0" borderId="11" xfId="17" applyNumberFormat="1" applyFont="1" applyFill="1" applyBorder="1" applyAlignment="1">
      <alignment/>
    </xf>
    <xf numFmtId="164" fontId="8" fillId="2" borderId="0" xfId="0" applyNumberFormat="1" applyFont="1" applyFill="1" applyAlignment="1">
      <alignment/>
    </xf>
    <xf numFmtId="164" fontId="8" fillId="2" borderId="5" xfId="17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5" zoomScaleNormal="75" workbookViewId="0" topLeftCell="A1">
      <pane xSplit="1" ySplit="3" topLeftCell="C4" activePane="bottomRight" state="frozen"/>
      <selection pane="topLeft" activeCell="A1" sqref="A1"/>
      <selection pane="topRight" activeCell="O1" sqref="O1:O16384"/>
      <selection pane="bottomLeft" activeCell="A4" sqref="A4"/>
      <selection pane="bottomRight" activeCell="J30" sqref="J30"/>
    </sheetView>
  </sheetViews>
  <sheetFormatPr defaultColWidth="9.140625" defaultRowHeight="12.75"/>
  <cols>
    <col min="1" max="1" width="73.57421875" style="55" customWidth="1"/>
    <col min="2" max="2" width="11.28125" style="55" customWidth="1"/>
    <col min="3" max="3" width="10.00390625" style="55" bestFit="1" customWidth="1"/>
    <col min="4" max="5" width="9.8515625" style="55" customWidth="1"/>
    <col min="6" max="6" width="12.57421875" style="55" bestFit="1" customWidth="1"/>
    <col min="7" max="7" width="14.421875" style="55" customWidth="1"/>
    <col min="8" max="9" width="11.57421875" style="55" customWidth="1"/>
    <col min="10" max="10" width="10.00390625" style="55" customWidth="1"/>
    <col min="11" max="11" width="9.8515625" style="55" customWidth="1"/>
    <col min="12" max="13" width="10.421875" style="55" customWidth="1"/>
    <col min="14" max="14" width="11.57421875" style="55" customWidth="1"/>
    <col min="15" max="16" width="10.421875" style="55" customWidth="1"/>
    <col min="17" max="18" width="13.140625" style="55" customWidth="1"/>
    <col min="19" max="19" width="12.00390625" style="55" bestFit="1" customWidth="1"/>
    <col min="20" max="16384" width="9.140625" style="55" customWidth="1"/>
  </cols>
  <sheetData>
    <row r="1" spans="1:19" ht="15.75">
      <c r="A1" s="54" t="s">
        <v>0</v>
      </c>
      <c r="D1" s="56"/>
      <c r="E1" s="56"/>
      <c r="F1" s="54" t="s">
        <v>1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8" ht="168.75" customHeight="1">
      <c r="A2" s="57"/>
      <c r="B2" s="58" t="s">
        <v>2</v>
      </c>
      <c r="C2" s="59" t="s">
        <v>3</v>
      </c>
      <c r="D2" s="58" t="s">
        <v>4</v>
      </c>
      <c r="E2" s="58" t="s">
        <v>45</v>
      </c>
      <c r="F2" s="59" t="s">
        <v>27</v>
      </c>
      <c r="G2" s="60" t="s">
        <v>5</v>
      </c>
      <c r="H2" s="61" t="s">
        <v>6</v>
      </c>
      <c r="I2" s="61" t="s">
        <v>7</v>
      </c>
      <c r="J2" s="58" t="s">
        <v>37</v>
      </c>
      <c r="K2" s="58" t="s">
        <v>29</v>
      </c>
      <c r="L2" s="58" t="s">
        <v>30</v>
      </c>
      <c r="M2" s="58" t="s">
        <v>8</v>
      </c>
      <c r="N2" s="58" t="s">
        <v>43</v>
      </c>
      <c r="O2" s="58" t="s">
        <v>44</v>
      </c>
      <c r="P2" s="58" t="s">
        <v>40</v>
      </c>
      <c r="Q2" s="60" t="s">
        <v>9</v>
      </c>
      <c r="R2" s="62" t="s">
        <v>10</v>
      </c>
    </row>
    <row r="3" spans="1:18" ht="22.5" customHeight="1" thickBot="1">
      <c r="A3" s="63"/>
      <c r="B3" s="97">
        <v>1508</v>
      </c>
      <c r="C3" s="97">
        <v>2057</v>
      </c>
      <c r="D3" s="97">
        <v>119</v>
      </c>
      <c r="E3" s="97">
        <v>140</v>
      </c>
      <c r="F3" s="98"/>
      <c r="G3" s="98"/>
      <c r="H3" s="97">
        <v>1080</v>
      </c>
      <c r="I3" s="97">
        <v>530</v>
      </c>
      <c r="J3" s="97">
        <v>780</v>
      </c>
      <c r="K3" s="97">
        <v>55</v>
      </c>
      <c r="L3" s="97">
        <v>66</v>
      </c>
      <c r="M3" s="97">
        <v>120</v>
      </c>
      <c r="N3" s="97">
        <v>425</v>
      </c>
      <c r="O3" s="97">
        <v>105</v>
      </c>
      <c r="P3" s="97">
        <f>20000/81</f>
        <v>246.91358024691357</v>
      </c>
      <c r="Q3" s="98"/>
      <c r="R3" s="64"/>
    </row>
    <row r="4" spans="1:20" ht="15">
      <c r="A4" s="65" t="s">
        <v>38</v>
      </c>
      <c r="B4" s="66">
        <v>12</v>
      </c>
      <c r="C4" s="67"/>
      <c r="D4" s="66">
        <v>12</v>
      </c>
      <c r="E4" s="66"/>
      <c r="F4" s="67"/>
      <c r="G4" s="68">
        <f>($B$3*B4)+($D$3*D4)</f>
        <v>19524</v>
      </c>
      <c r="H4" s="66">
        <v>12</v>
      </c>
      <c r="I4" s="66">
        <v>12</v>
      </c>
      <c r="J4" s="67">
        <v>12</v>
      </c>
      <c r="K4" s="66"/>
      <c r="L4" s="66"/>
      <c r="M4" s="66"/>
      <c r="N4" s="66">
        <v>3</v>
      </c>
      <c r="O4" s="66">
        <v>3</v>
      </c>
      <c r="P4" s="66"/>
      <c r="Q4" s="68">
        <f aca="true" t="shared" si="0" ref="Q4:Q20">(H$3*H4)+(I$3*I4)+(J$3*J4)+(K$3*K4)+(M$3*M4)+(L4*L$3)+(O$3*O4)+(N$3*N4)+(P3*P6)</f>
        <v>34220.61728395062</v>
      </c>
      <c r="R4" s="69">
        <f aca="true" t="shared" si="1" ref="R4:R20">G4+Q4</f>
        <v>53744.61728395062</v>
      </c>
      <c r="S4" s="70"/>
      <c r="T4" s="70"/>
    </row>
    <row r="5" spans="1:18" ht="15">
      <c r="A5" s="71" t="s">
        <v>46</v>
      </c>
      <c r="B5" s="72"/>
      <c r="C5" s="73"/>
      <c r="D5" s="72"/>
      <c r="E5" s="72"/>
      <c r="F5" s="73"/>
      <c r="G5" s="74"/>
      <c r="H5" s="72"/>
      <c r="I5" s="72"/>
      <c r="J5" s="75"/>
      <c r="K5" s="72"/>
      <c r="L5" s="72"/>
      <c r="M5" s="72"/>
      <c r="O5" s="66">
        <v>24</v>
      </c>
      <c r="P5" s="72"/>
      <c r="Q5" s="68">
        <f t="shared" si="0"/>
        <v>2520</v>
      </c>
      <c r="R5" s="69">
        <f t="shared" si="1"/>
        <v>2520</v>
      </c>
    </row>
    <row r="6" spans="1:20" ht="15">
      <c r="A6" s="65" t="s">
        <v>39</v>
      </c>
      <c r="B6" s="66">
        <v>6</v>
      </c>
      <c r="C6" s="67"/>
      <c r="D6" s="66">
        <v>6</v>
      </c>
      <c r="E6" s="66"/>
      <c r="F6" s="67"/>
      <c r="G6" s="68">
        <f>($B$3*B6)+($D$3*D6)</f>
        <v>9762</v>
      </c>
      <c r="H6" s="67">
        <v>6</v>
      </c>
      <c r="I6" s="67">
        <v>6</v>
      </c>
      <c r="J6" s="76"/>
      <c r="K6" s="67">
        <v>18</v>
      </c>
      <c r="L6" s="67"/>
      <c r="M6" s="66"/>
      <c r="N6" s="66">
        <v>3</v>
      </c>
      <c r="O6" s="66">
        <v>3</v>
      </c>
      <c r="P6" s="66">
        <v>16</v>
      </c>
      <c r="Q6" s="68">
        <f t="shared" si="0"/>
        <v>12240</v>
      </c>
      <c r="R6" s="69">
        <f t="shared" si="1"/>
        <v>22002</v>
      </c>
      <c r="S6" s="70"/>
      <c r="T6" s="70"/>
    </row>
    <row r="7" spans="1:21" ht="15">
      <c r="A7" s="71"/>
      <c r="B7" s="72"/>
      <c r="C7" s="73"/>
      <c r="D7" s="72"/>
      <c r="E7" s="72"/>
      <c r="F7" s="73"/>
      <c r="G7" s="74"/>
      <c r="H7" s="72"/>
      <c r="I7" s="72"/>
      <c r="J7" s="75"/>
      <c r="K7" s="73"/>
      <c r="L7" s="73"/>
      <c r="M7" s="72"/>
      <c r="N7" s="72"/>
      <c r="O7" s="72"/>
      <c r="P7" s="72"/>
      <c r="Q7" s="68">
        <f t="shared" si="0"/>
        <v>0</v>
      </c>
      <c r="R7" s="69">
        <f t="shared" si="1"/>
        <v>0</v>
      </c>
      <c r="S7" s="56"/>
      <c r="T7" s="56"/>
      <c r="U7" s="56"/>
    </row>
    <row r="8" spans="1:21" ht="15">
      <c r="A8" s="65" t="s">
        <v>34</v>
      </c>
      <c r="B8" s="66">
        <v>15</v>
      </c>
      <c r="C8" s="67"/>
      <c r="D8" s="66">
        <v>15</v>
      </c>
      <c r="E8" s="66">
        <v>10</v>
      </c>
      <c r="F8" s="67"/>
      <c r="G8" s="68">
        <f>($B$3*B8)+($D$3*D8)+(E8*E3)</f>
        <v>25805</v>
      </c>
      <c r="H8" s="66">
        <v>15</v>
      </c>
      <c r="I8" s="66">
        <v>15</v>
      </c>
      <c r="J8" s="67">
        <v>10</v>
      </c>
      <c r="L8" s="67">
        <v>15</v>
      </c>
      <c r="M8" s="66"/>
      <c r="N8" s="66">
        <v>3</v>
      </c>
      <c r="O8" s="66">
        <v>3</v>
      </c>
      <c r="P8" s="66"/>
      <c r="Q8" s="68">
        <f t="shared" si="0"/>
        <v>34530</v>
      </c>
      <c r="R8" s="69">
        <f t="shared" si="1"/>
        <v>60335</v>
      </c>
      <c r="S8" s="70"/>
      <c r="T8" s="70"/>
      <c r="U8" s="56"/>
    </row>
    <row r="9" spans="1:21" ht="15">
      <c r="A9" s="71"/>
      <c r="B9" s="72"/>
      <c r="C9" s="73"/>
      <c r="D9" s="72"/>
      <c r="E9" s="72"/>
      <c r="F9" s="73"/>
      <c r="G9" s="74"/>
      <c r="H9" s="72"/>
      <c r="I9" s="72"/>
      <c r="J9" s="75"/>
      <c r="K9" s="73"/>
      <c r="L9" s="73"/>
      <c r="M9" s="72"/>
      <c r="N9" s="72"/>
      <c r="O9" s="72"/>
      <c r="P9" s="72"/>
      <c r="Q9" s="68">
        <f t="shared" si="0"/>
        <v>0</v>
      </c>
      <c r="R9" s="69">
        <f t="shared" si="1"/>
        <v>0</v>
      </c>
      <c r="S9" s="56"/>
      <c r="T9" s="56"/>
      <c r="U9" s="56"/>
    </row>
    <row r="10" spans="1:21" ht="15">
      <c r="A10" s="65" t="s">
        <v>35</v>
      </c>
      <c r="B10" s="66">
        <v>4</v>
      </c>
      <c r="C10" s="67"/>
      <c r="D10" s="66">
        <v>4</v>
      </c>
      <c r="E10" s="66"/>
      <c r="F10" s="67"/>
      <c r="G10" s="68">
        <f>($B$3*B10)+($D$3*D10)</f>
        <v>6508</v>
      </c>
      <c r="H10" s="67">
        <v>0</v>
      </c>
      <c r="I10" s="67">
        <v>0</v>
      </c>
      <c r="J10" s="67"/>
      <c r="K10" s="67"/>
      <c r="L10" s="67"/>
      <c r="M10" s="66">
        <v>12</v>
      </c>
      <c r="N10" s="66">
        <v>3</v>
      </c>
      <c r="O10" s="66">
        <v>3</v>
      </c>
      <c r="P10" s="66"/>
      <c r="Q10" s="68">
        <f t="shared" si="0"/>
        <v>3030</v>
      </c>
      <c r="R10" s="69">
        <f t="shared" si="1"/>
        <v>9538</v>
      </c>
      <c r="S10" s="70"/>
      <c r="T10" s="70"/>
      <c r="U10" s="56"/>
    </row>
    <row r="11" spans="1:18" ht="15">
      <c r="A11" s="65"/>
      <c r="B11" s="72"/>
      <c r="C11" s="73"/>
      <c r="D11" s="72"/>
      <c r="E11" s="72"/>
      <c r="F11" s="73"/>
      <c r="G11" s="74"/>
      <c r="H11" s="72"/>
      <c r="I11" s="72"/>
      <c r="J11" s="75"/>
      <c r="K11" s="73"/>
      <c r="L11" s="73"/>
      <c r="M11" s="72"/>
      <c r="N11" s="72"/>
      <c r="O11" s="72"/>
      <c r="P11" s="72"/>
      <c r="Q11" s="68">
        <f t="shared" si="0"/>
        <v>0</v>
      </c>
      <c r="R11" s="69">
        <f t="shared" si="1"/>
        <v>0</v>
      </c>
    </row>
    <row r="12" spans="1:18" ht="15">
      <c r="A12" s="99" t="s">
        <v>42</v>
      </c>
      <c r="B12" s="66">
        <v>3</v>
      </c>
      <c r="C12" s="66"/>
      <c r="D12" s="66">
        <v>3</v>
      </c>
      <c r="E12" s="66"/>
      <c r="F12" s="73"/>
      <c r="G12" s="68">
        <f>($B$3*B12)+($D$3*D12)</f>
        <v>4881</v>
      </c>
      <c r="H12" s="66">
        <v>3</v>
      </c>
      <c r="I12" s="66">
        <v>3</v>
      </c>
      <c r="J12" s="75"/>
      <c r="K12" s="66">
        <v>9</v>
      </c>
      <c r="L12" s="66"/>
      <c r="M12" s="66"/>
      <c r="N12" s="66">
        <v>3</v>
      </c>
      <c r="O12" s="66">
        <v>3</v>
      </c>
      <c r="P12" s="72"/>
      <c r="Q12" s="68">
        <f t="shared" si="0"/>
        <v>6915</v>
      </c>
      <c r="R12" s="69">
        <f t="shared" si="1"/>
        <v>11796</v>
      </c>
    </row>
    <row r="13" spans="1:18" ht="15">
      <c r="A13" s="99" t="s">
        <v>41</v>
      </c>
      <c r="B13" s="66">
        <v>3</v>
      </c>
      <c r="C13" s="66"/>
      <c r="D13" s="66">
        <v>3</v>
      </c>
      <c r="E13" s="66"/>
      <c r="F13" s="73"/>
      <c r="G13" s="68">
        <f>($B$3*B13)+($D$3*D13)</f>
        <v>4881</v>
      </c>
      <c r="H13" s="66">
        <v>3</v>
      </c>
      <c r="I13" s="66">
        <v>3</v>
      </c>
      <c r="J13" s="66"/>
      <c r="K13" s="66"/>
      <c r="L13" s="66">
        <v>3</v>
      </c>
      <c r="M13" s="72"/>
      <c r="N13" s="66">
        <v>3</v>
      </c>
      <c r="O13" s="66">
        <v>3</v>
      </c>
      <c r="P13" s="72"/>
      <c r="Q13" s="68">
        <f t="shared" si="0"/>
        <v>6618</v>
      </c>
      <c r="R13" s="69">
        <f t="shared" si="1"/>
        <v>11499</v>
      </c>
    </row>
    <row r="14" spans="1:20" ht="15">
      <c r="A14" s="77" t="s">
        <v>11</v>
      </c>
      <c r="B14" s="66"/>
      <c r="C14" s="67"/>
      <c r="D14" s="66"/>
      <c r="E14" s="66"/>
      <c r="F14" s="67"/>
      <c r="G14" s="68">
        <f>($B$3*B14)+($D$3*D14)</f>
        <v>0</v>
      </c>
      <c r="I14" s="66"/>
      <c r="J14" s="66"/>
      <c r="K14" s="66"/>
      <c r="L14" s="66"/>
      <c r="M14" s="66"/>
      <c r="N14" s="66"/>
      <c r="O14" s="66"/>
      <c r="P14" s="66"/>
      <c r="Q14" s="68">
        <f t="shared" si="0"/>
        <v>0</v>
      </c>
      <c r="R14" s="69">
        <f t="shared" si="1"/>
        <v>0</v>
      </c>
      <c r="S14" s="70"/>
      <c r="T14" s="70"/>
    </row>
    <row r="15" spans="1:20" ht="15">
      <c r="A15" s="99" t="s">
        <v>12</v>
      </c>
      <c r="B15" s="66"/>
      <c r="C15" s="67"/>
      <c r="D15" s="66"/>
      <c r="E15" s="66"/>
      <c r="F15" s="67"/>
      <c r="G15" s="68">
        <f>($C$3*C15)+($D$3*D15)</f>
        <v>0</v>
      </c>
      <c r="I15" s="66"/>
      <c r="J15" s="66"/>
      <c r="K15" s="66"/>
      <c r="L15" s="66"/>
      <c r="M15" s="66"/>
      <c r="N15" s="66"/>
      <c r="O15" s="66"/>
      <c r="P15" s="66"/>
      <c r="Q15" s="68">
        <f t="shared" si="0"/>
        <v>0</v>
      </c>
      <c r="R15" s="69">
        <f t="shared" si="1"/>
        <v>0</v>
      </c>
      <c r="S15" s="70"/>
      <c r="T15" s="70"/>
    </row>
    <row r="16" spans="1:20" ht="15">
      <c r="A16" s="99" t="s">
        <v>13</v>
      </c>
      <c r="B16" s="67"/>
      <c r="C16" s="56"/>
      <c r="D16" s="66"/>
      <c r="E16" s="66"/>
      <c r="F16" s="67"/>
      <c r="G16" s="68">
        <f>($B$3*B16)+($D$3*D16)</f>
        <v>0</v>
      </c>
      <c r="I16" s="66"/>
      <c r="J16" s="66"/>
      <c r="K16" s="66"/>
      <c r="L16" s="66"/>
      <c r="M16" s="66"/>
      <c r="N16" s="66"/>
      <c r="O16" s="66"/>
      <c r="P16" s="66"/>
      <c r="Q16" s="68">
        <f t="shared" si="0"/>
        <v>0</v>
      </c>
      <c r="R16" s="69">
        <f t="shared" si="1"/>
        <v>0</v>
      </c>
      <c r="S16" s="70"/>
      <c r="T16" s="70"/>
    </row>
    <row r="17" spans="1:20" ht="15">
      <c r="A17" s="77" t="s">
        <v>14</v>
      </c>
      <c r="B17" s="67"/>
      <c r="C17" s="56"/>
      <c r="D17" s="66"/>
      <c r="E17" s="66"/>
      <c r="F17" s="67"/>
      <c r="G17" s="68">
        <f>($B$3*B17)+($D$3*D17)</f>
        <v>0</v>
      </c>
      <c r="I17" s="66"/>
      <c r="J17" s="66"/>
      <c r="K17" s="66"/>
      <c r="L17" s="66"/>
      <c r="M17" s="66"/>
      <c r="N17" s="66"/>
      <c r="O17" s="66"/>
      <c r="P17" s="66"/>
      <c r="Q17" s="68">
        <f t="shared" si="0"/>
        <v>0</v>
      </c>
      <c r="R17" s="69">
        <f t="shared" si="1"/>
        <v>0</v>
      </c>
      <c r="S17" s="70"/>
      <c r="T17" s="70"/>
    </row>
    <row r="18" spans="1:20" ht="15">
      <c r="A18" s="77" t="s">
        <v>15</v>
      </c>
      <c r="B18" s="67">
        <v>9</v>
      </c>
      <c r="C18" s="67"/>
      <c r="D18" s="66">
        <v>9</v>
      </c>
      <c r="E18" s="66"/>
      <c r="F18" s="67"/>
      <c r="G18" s="68">
        <f>($B$3*B18)+($D$3*D18)</f>
        <v>14643</v>
      </c>
      <c r="H18" s="78">
        <v>9</v>
      </c>
      <c r="I18" s="66">
        <v>9</v>
      </c>
      <c r="J18" s="66"/>
      <c r="K18" s="66"/>
      <c r="L18" s="66"/>
      <c r="M18" s="66"/>
      <c r="N18" s="66">
        <v>3</v>
      </c>
      <c r="O18" s="66">
        <v>3</v>
      </c>
      <c r="P18" s="66"/>
      <c r="Q18" s="68">
        <f t="shared" si="0"/>
        <v>16080</v>
      </c>
      <c r="R18" s="69">
        <f t="shared" si="1"/>
        <v>30723</v>
      </c>
      <c r="S18" s="70"/>
      <c r="T18" s="70"/>
    </row>
    <row r="19" spans="1:20" ht="15">
      <c r="A19" s="77" t="s">
        <v>24</v>
      </c>
      <c r="B19" s="67"/>
      <c r="C19" s="67"/>
      <c r="D19" s="66"/>
      <c r="E19" s="66"/>
      <c r="F19" s="67"/>
      <c r="G19" s="68"/>
      <c r="I19" s="66"/>
      <c r="J19" s="66"/>
      <c r="K19" s="66"/>
      <c r="L19" s="66"/>
      <c r="M19" s="66"/>
      <c r="N19" s="66"/>
      <c r="O19" s="66"/>
      <c r="P19" s="66"/>
      <c r="Q19" s="68">
        <f t="shared" si="0"/>
        <v>0</v>
      </c>
      <c r="R19" s="69">
        <f t="shared" si="1"/>
        <v>0</v>
      </c>
      <c r="S19" s="70"/>
      <c r="T19" s="70"/>
    </row>
    <row r="20" spans="1:19" ht="15">
      <c r="A20" s="77" t="s">
        <v>25</v>
      </c>
      <c r="B20" s="67"/>
      <c r="C20" s="67"/>
      <c r="D20" s="66"/>
      <c r="E20" s="66"/>
      <c r="F20" s="67"/>
      <c r="G20" s="68"/>
      <c r="I20" s="66"/>
      <c r="J20" s="66"/>
      <c r="K20" s="66"/>
      <c r="L20" s="66"/>
      <c r="M20" s="66"/>
      <c r="N20" s="66"/>
      <c r="O20" s="66"/>
      <c r="P20" s="66"/>
      <c r="Q20" s="68">
        <f t="shared" si="0"/>
        <v>0</v>
      </c>
      <c r="R20" s="69">
        <f t="shared" si="1"/>
        <v>0</v>
      </c>
      <c r="S20" s="70"/>
    </row>
    <row r="21" spans="1:20" ht="15">
      <c r="A21" s="79" t="s">
        <v>16</v>
      </c>
      <c r="B21" s="80"/>
      <c r="C21" s="81"/>
      <c r="D21" s="80"/>
      <c r="E21" s="80"/>
      <c r="F21" s="81"/>
      <c r="G21" s="82"/>
      <c r="H21" s="80"/>
      <c r="I21" s="81"/>
      <c r="J21" s="83"/>
      <c r="K21" s="81"/>
      <c r="L21" s="81"/>
      <c r="M21" s="80"/>
      <c r="N21" s="80"/>
      <c r="O21" s="80"/>
      <c r="P21" s="80"/>
      <c r="Q21" s="82"/>
      <c r="R21" s="84"/>
      <c r="S21" s="70"/>
      <c r="T21" s="70"/>
    </row>
    <row r="22" spans="1:18" ht="15">
      <c r="A22" s="65" t="s">
        <v>17</v>
      </c>
      <c r="B22" s="66">
        <f>SUM(B4:B18)</f>
        <v>52</v>
      </c>
      <c r="C22" s="66">
        <f>SUM(C4:C18)</f>
        <v>0</v>
      </c>
      <c r="D22" s="66">
        <f>SUM(D4:D18)</f>
        <v>52</v>
      </c>
      <c r="E22" s="66">
        <f>SUM(E4:E18)</f>
        <v>10</v>
      </c>
      <c r="F22" s="67"/>
      <c r="G22" s="68">
        <f>SUM(G4:G21)</f>
        <v>86004</v>
      </c>
      <c r="H22" s="66">
        <f>SUM(H4:H20)</f>
        <v>48</v>
      </c>
      <c r="I22" s="66">
        <f aca="true" t="shared" si="2" ref="I22:P22">SUM(I4:I20)</f>
        <v>48</v>
      </c>
      <c r="J22" s="66">
        <f t="shared" si="2"/>
        <v>22</v>
      </c>
      <c r="K22" s="66">
        <f t="shared" si="2"/>
        <v>27</v>
      </c>
      <c r="L22" s="66">
        <f t="shared" si="2"/>
        <v>18</v>
      </c>
      <c r="M22" s="66">
        <f t="shared" si="2"/>
        <v>12</v>
      </c>
      <c r="N22" s="66">
        <f t="shared" si="2"/>
        <v>21</v>
      </c>
      <c r="O22" s="66">
        <f t="shared" si="2"/>
        <v>45</v>
      </c>
      <c r="P22" s="66">
        <f t="shared" si="2"/>
        <v>16</v>
      </c>
      <c r="Q22" s="68">
        <f>SUM(Q4:Q20)</f>
        <v>116153.61728395062</v>
      </c>
      <c r="R22" s="69">
        <f>SUM(R4:R20)</f>
        <v>202157.61728395062</v>
      </c>
    </row>
    <row r="23" spans="1:18" ht="15">
      <c r="A23" s="71"/>
      <c r="B23" s="72"/>
      <c r="C23" s="73"/>
      <c r="D23" s="72"/>
      <c r="E23" s="72"/>
      <c r="F23" s="73"/>
      <c r="G23" s="74"/>
      <c r="H23" s="72"/>
      <c r="I23" s="72"/>
      <c r="J23" s="75"/>
      <c r="K23" s="72"/>
      <c r="L23" s="72"/>
      <c r="M23" s="72"/>
      <c r="N23" s="72"/>
      <c r="O23" s="72"/>
      <c r="P23" s="72"/>
      <c r="Q23" s="74"/>
      <c r="R23" s="69"/>
    </row>
    <row r="24" spans="1:18" ht="15">
      <c r="A24" s="65" t="s">
        <v>18</v>
      </c>
      <c r="B24" s="66"/>
      <c r="C24" s="67"/>
      <c r="D24" s="66"/>
      <c r="E24" s="66"/>
      <c r="F24" s="67"/>
      <c r="G24" s="68" t="s">
        <v>19</v>
      </c>
      <c r="H24" s="66">
        <v>6</v>
      </c>
      <c r="I24" s="66">
        <v>6</v>
      </c>
      <c r="J24" s="66">
        <v>2</v>
      </c>
      <c r="K24" s="66">
        <v>3</v>
      </c>
      <c r="L24" s="66">
        <v>3</v>
      </c>
      <c r="M24" s="66">
        <v>1</v>
      </c>
      <c r="N24" s="66">
        <v>3</v>
      </c>
      <c r="O24" s="66"/>
      <c r="P24" s="66"/>
      <c r="Q24" s="68">
        <f>(H$3*H24)+(I$3*I24)+(J$3*J24)+(K$3*K24)+(M$3*M24)+(L24*L$3)+(N24*N3)</f>
        <v>12978</v>
      </c>
      <c r="R24" s="69">
        <f>Q24</f>
        <v>12978</v>
      </c>
    </row>
    <row r="25" spans="1:18" ht="15">
      <c r="A25" s="65" t="s">
        <v>26</v>
      </c>
      <c r="B25" s="66"/>
      <c r="C25" s="67"/>
      <c r="D25" s="66"/>
      <c r="E25" s="66"/>
      <c r="F25" s="67">
        <v>1000</v>
      </c>
      <c r="G25" s="68"/>
      <c r="H25" s="66"/>
      <c r="I25" s="66"/>
      <c r="J25" s="76"/>
      <c r="K25" s="66"/>
      <c r="L25" s="66"/>
      <c r="M25" s="66"/>
      <c r="N25" s="66"/>
      <c r="O25" s="66"/>
      <c r="P25" s="66"/>
      <c r="Q25" s="68"/>
      <c r="R25" s="69">
        <f>F25</f>
        <v>1000</v>
      </c>
    </row>
    <row r="26" spans="1:18" ht="15">
      <c r="A26" s="65" t="s">
        <v>31</v>
      </c>
      <c r="B26" s="66"/>
      <c r="C26" s="67"/>
      <c r="D26" s="66"/>
      <c r="E26" s="66"/>
      <c r="F26" s="67">
        <v>1300</v>
      </c>
      <c r="G26" s="68"/>
      <c r="H26" s="66"/>
      <c r="I26" s="66"/>
      <c r="J26" s="76"/>
      <c r="K26" s="66"/>
      <c r="L26" s="66"/>
      <c r="M26" s="66"/>
      <c r="N26" s="66"/>
      <c r="O26" s="66"/>
      <c r="P26" s="66"/>
      <c r="Q26" s="68"/>
      <c r="R26" s="69">
        <f>F26</f>
        <v>1300</v>
      </c>
    </row>
    <row r="27" spans="1:18" ht="15">
      <c r="A27" s="65" t="s">
        <v>28</v>
      </c>
      <c r="B27" s="66"/>
      <c r="C27" s="67"/>
      <c r="D27" s="66"/>
      <c r="E27" s="66"/>
      <c r="F27" s="67">
        <v>500</v>
      </c>
      <c r="G27" s="68"/>
      <c r="H27" s="66"/>
      <c r="I27" s="66"/>
      <c r="J27" s="76"/>
      <c r="K27" s="66"/>
      <c r="L27" s="66"/>
      <c r="M27" s="66"/>
      <c r="N27" s="66"/>
      <c r="O27" s="66"/>
      <c r="P27" s="66"/>
      <c r="Q27" s="68"/>
      <c r="R27" s="69">
        <f>F27</f>
        <v>500</v>
      </c>
    </row>
    <row r="28" spans="1:18" ht="15">
      <c r="A28" s="79" t="s">
        <v>20</v>
      </c>
      <c r="B28" s="80">
        <f>SUM(B22:B24)</f>
        <v>52</v>
      </c>
      <c r="C28" s="80">
        <f>SUM(C22:C24)</f>
        <v>0</v>
      </c>
      <c r="D28" s="80">
        <f>SUM(D22:D24)</f>
        <v>52</v>
      </c>
      <c r="E28" s="80">
        <f>SUM(E22:E24)</f>
        <v>10</v>
      </c>
      <c r="F28" s="81"/>
      <c r="G28" s="82"/>
      <c r="H28" s="80">
        <f>SUM(H22:H24)</f>
        <v>54</v>
      </c>
      <c r="I28" s="80">
        <f aca="true" t="shared" si="3" ref="I28:P28">SUM(I22:I24)</f>
        <v>54</v>
      </c>
      <c r="J28" s="80">
        <f t="shared" si="3"/>
        <v>24</v>
      </c>
      <c r="K28" s="80">
        <f t="shared" si="3"/>
        <v>30</v>
      </c>
      <c r="L28" s="80">
        <f t="shared" si="3"/>
        <v>21</v>
      </c>
      <c r="M28" s="80">
        <f t="shared" si="3"/>
        <v>13</v>
      </c>
      <c r="N28" s="80">
        <f t="shared" si="3"/>
        <v>24</v>
      </c>
      <c r="O28" s="80">
        <f t="shared" si="3"/>
        <v>45</v>
      </c>
      <c r="P28" s="80">
        <f t="shared" si="3"/>
        <v>16</v>
      </c>
      <c r="Q28" s="68"/>
      <c r="R28" s="85"/>
    </row>
    <row r="29" spans="1:20" ht="15.75">
      <c r="A29" s="86" t="s">
        <v>21</v>
      </c>
      <c r="B29" s="87">
        <f>B28*B3</f>
        <v>78416</v>
      </c>
      <c r="C29" s="88">
        <f>C28*C3</f>
        <v>0</v>
      </c>
      <c r="D29" s="87">
        <f>D28*D3</f>
        <v>6188</v>
      </c>
      <c r="E29" s="87">
        <f>E28*E3</f>
        <v>1400</v>
      </c>
      <c r="F29" s="88">
        <f>SUM(F25:F27)</f>
        <v>2800</v>
      </c>
      <c r="G29" s="87">
        <f>SUM(B29:F29)</f>
        <v>88804</v>
      </c>
      <c r="H29" s="87">
        <f>H28*H3</f>
        <v>58320</v>
      </c>
      <c r="I29" s="87">
        <f>I28*I3</f>
        <v>28620</v>
      </c>
      <c r="J29" s="87">
        <f>J28*J3-15000</f>
        <v>3720</v>
      </c>
      <c r="K29" s="87">
        <f aca="true" t="shared" si="4" ref="K29:P29">K28*K3</f>
        <v>1650</v>
      </c>
      <c r="L29" s="87">
        <f t="shared" si="4"/>
        <v>1386</v>
      </c>
      <c r="M29" s="87">
        <f t="shared" si="4"/>
        <v>1560</v>
      </c>
      <c r="N29" s="87">
        <f t="shared" si="4"/>
        <v>10200</v>
      </c>
      <c r="O29" s="87">
        <f t="shared" si="4"/>
        <v>4725</v>
      </c>
      <c r="P29" s="87">
        <f t="shared" si="4"/>
        <v>3950.617283950617</v>
      </c>
      <c r="Q29" s="87">
        <f>Q22+Q24</f>
        <v>129131.61728395062</v>
      </c>
      <c r="R29" s="89">
        <f>SUM(Q29,G29)</f>
        <v>217935.61728395062</v>
      </c>
      <c r="S29" s="90"/>
      <c r="T29" s="55">
        <v>229</v>
      </c>
    </row>
    <row r="30" spans="1:19" ht="15.75">
      <c r="A30" s="91" t="s">
        <v>22</v>
      </c>
      <c r="B30" s="92"/>
      <c r="C30" s="93"/>
      <c r="D30" s="92"/>
      <c r="E30" s="92"/>
      <c r="F30" s="93"/>
      <c r="G30" s="92">
        <f>SUM(G14:G18)</f>
        <v>14643</v>
      </c>
      <c r="H30" s="92"/>
      <c r="I30" s="92"/>
      <c r="J30" s="87">
        <v>0</v>
      </c>
      <c r="K30" s="92"/>
      <c r="L30" s="92"/>
      <c r="M30" s="92"/>
      <c r="N30" s="92"/>
      <c r="O30" s="92"/>
      <c r="P30" s="92"/>
      <c r="Q30" s="92"/>
      <c r="R30" s="94"/>
      <c r="S30" s="95"/>
    </row>
    <row r="31" spans="1:19" ht="15.75">
      <c r="A31" s="54" t="s">
        <v>23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96"/>
      <c r="S31" s="70">
        <f>R29-R31</f>
        <v>217935.61728395062</v>
      </c>
    </row>
    <row r="32" ht="15"/>
    <row r="33" ht="1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:IV16384"/>
    </sheetView>
  </sheetViews>
  <sheetFormatPr defaultColWidth="9.140625" defaultRowHeight="12.75"/>
  <cols>
    <col min="1" max="1" width="62.7109375" style="0" bestFit="1" customWidth="1"/>
    <col min="2" max="2" width="20.00390625" style="0" customWidth="1"/>
    <col min="3" max="6" width="14.421875" style="0" customWidth="1"/>
    <col min="7" max="7" width="10.421875" style="0" bestFit="1" customWidth="1"/>
    <col min="9" max="9" width="10.421875" style="0" bestFit="1" customWidth="1"/>
    <col min="13" max="14" width="9.7109375" style="0" bestFit="1" customWidth="1"/>
    <col min="15" max="15" width="12.00390625" style="0" bestFit="1" customWidth="1"/>
  </cols>
  <sheetData>
    <row r="1" spans="1:15" ht="12.75">
      <c r="A1" s="1" t="s">
        <v>0</v>
      </c>
      <c r="D1" s="2"/>
      <c r="E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4" ht="114.75">
      <c r="A2" s="3"/>
      <c r="B2" s="4" t="s">
        <v>2</v>
      </c>
      <c r="C2" s="5" t="s">
        <v>3</v>
      </c>
      <c r="D2" s="4" t="s">
        <v>4</v>
      </c>
      <c r="E2" s="5" t="s">
        <v>27</v>
      </c>
      <c r="F2" s="6" t="s">
        <v>5</v>
      </c>
      <c r="G2" s="7" t="s">
        <v>6</v>
      </c>
      <c r="H2" s="7" t="s">
        <v>7</v>
      </c>
      <c r="I2" s="4" t="s">
        <v>37</v>
      </c>
      <c r="J2" s="4" t="s">
        <v>29</v>
      </c>
      <c r="K2" s="4" t="s">
        <v>30</v>
      </c>
      <c r="L2" s="4" t="s">
        <v>8</v>
      </c>
      <c r="M2" s="6" t="s">
        <v>9</v>
      </c>
      <c r="N2" s="8" t="s">
        <v>10</v>
      </c>
    </row>
    <row r="3" spans="1:14" ht="13.5" thickBot="1">
      <c r="A3" s="9"/>
      <c r="B3" s="51">
        <v>1508</v>
      </c>
      <c r="C3" s="51">
        <v>2057</v>
      </c>
      <c r="D3" s="51">
        <v>124.95</v>
      </c>
      <c r="E3" s="10"/>
      <c r="F3" s="10"/>
      <c r="G3" s="51">
        <v>1080</v>
      </c>
      <c r="H3" s="51">
        <v>530</v>
      </c>
      <c r="I3" s="51">
        <v>1275</v>
      </c>
      <c r="J3" s="51">
        <v>57.75</v>
      </c>
      <c r="K3" s="51">
        <v>66</v>
      </c>
      <c r="L3" s="51">
        <v>120</v>
      </c>
      <c r="M3" s="11"/>
      <c r="N3" s="12"/>
    </row>
    <row r="4" spans="1:16" ht="12.75">
      <c r="A4" s="13" t="s">
        <v>33</v>
      </c>
      <c r="B4" s="14">
        <v>12</v>
      </c>
      <c r="C4" s="15"/>
      <c r="D4" s="14">
        <v>12</v>
      </c>
      <c r="E4" s="15"/>
      <c r="F4" s="16">
        <f>($B$3*B4)+($D$3*D4)</f>
        <v>19595.4</v>
      </c>
      <c r="G4" s="14">
        <v>12</v>
      </c>
      <c r="H4" s="14">
        <v>12</v>
      </c>
      <c r="I4" s="15">
        <v>12</v>
      </c>
      <c r="J4" s="14"/>
      <c r="K4" s="14"/>
      <c r="L4" s="14"/>
      <c r="M4" s="18">
        <f>(G$3*G4)+(H$3*H4)+(I$3*I4)+(J$3*J4)+(L$3*L4)</f>
        <v>34620</v>
      </c>
      <c r="N4" s="19">
        <f>F4+M4</f>
        <v>54215.4</v>
      </c>
      <c r="O4" s="50"/>
      <c r="P4" s="50"/>
    </row>
    <row r="5" spans="1:14" ht="12.75">
      <c r="A5" s="20"/>
      <c r="B5" s="21"/>
      <c r="C5" s="22"/>
      <c r="D5" s="21"/>
      <c r="E5" s="22"/>
      <c r="F5" s="23"/>
      <c r="G5" s="21"/>
      <c r="H5" s="21"/>
      <c r="I5" s="24"/>
      <c r="J5" s="21"/>
      <c r="K5" s="21"/>
      <c r="L5" s="21"/>
      <c r="M5" s="25"/>
      <c r="N5" s="26"/>
    </row>
    <row r="6" spans="1:16" ht="12.75">
      <c r="A6" s="13" t="s">
        <v>32</v>
      </c>
      <c r="B6" s="14">
        <v>16</v>
      </c>
      <c r="C6" s="15"/>
      <c r="D6" s="14">
        <v>16</v>
      </c>
      <c r="E6" s="15"/>
      <c r="F6" s="16">
        <f>($B$3*B6)+($D$3*D6)</f>
        <v>26127.2</v>
      </c>
      <c r="G6" s="15" t="s">
        <v>36</v>
      </c>
      <c r="H6" s="15" t="s">
        <v>36</v>
      </c>
      <c r="I6" s="17"/>
      <c r="J6" s="15">
        <f>D6</f>
        <v>16</v>
      </c>
      <c r="K6" s="15"/>
      <c r="L6" s="14"/>
      <c r="M6" s="18">
        <f>J6*J3</f>
        <v>924</v>
      </c>
      <c r="N6" s="19">
        <f>F6+M6</f>
        <v>27051.2</v>
      </c>
      <c r="O6" s="50"/>
      <c r="P6" s="50"/>
    </row>
    <row r="7" spans="1:17" ht="12.75">
      <c r="A7" s="20"/>
      <c r="B7" s="21"/>
      <c r="C7" s="22"/>
      <c r="D7" s="21"/>
      <c r="E7" s="22"/>
      <c r="F7" s="23"/>
      <c r="G7" s="21"/>
      <c r="H7" s="21"/>
      <c r="I7" s="24"/>
      <c r="J7" s="22"/>
      <c r="K7" s="22"/>
      <c r="L7" s="21"/>
      <c r="M7" s="25"/>
      <c r="N7" s="26"/>
      <c r="O7" s="2"/>
      <c r="P7" s="2"/>
      <c r="Q7" s="2"/>
    </row>
    <row r="8" spans="1:17" ht="12.75">
      <c r="A8" s="13" t="s">
        <v>34</v>
      </c>
      <c r="B8" s="14">
        <v>15</v>
      </c>
      <c r="C8" s="15"/>
      <c r="D8" s="14">
        <v>15</v>
      </c>
      <c r="E8" s="15"/>
      <c r="F8" s="16">
        <f>($B$3*B8)+($D$3*D8)</f>
        <v>24494.25</v>
      </c>
      <c r="G8" s="14">
        <v>15</v>
      </c>
      <c r="H8" s="14">
        <v>15</v>
      </c>
      <c r="I8" s="15"/>
      <c r="K8" s="15">
        <v>15</v>
      </c>
      <c r="L8" s="14"/>
      <c r="M8" s="18">
        <f>(G$3*G8)+(H$3*H8)+(I$3*I8)+(J$3*K8)+(L$3*L8)</f>
        <v>25016.25</v>
      </c>
      <c r="N8" s="19">
        <f>F8+M8</f>
        <v>49510.5</v>
      </c>
      <c r="O8" s="50"/>
      <c r="P8" s="50"/>
      <c r="Q8" s="2"/>
    </row>
    <row r="9" spans="1:17" ht="12.75">
      <c r="A9" s="20"/>
      <c r="B9" s="21"/>
      <c r="C9" s="22"/>
      <c r="D9" s="21"/>
      <c r="E9" s="22"/>
      <c r="F9" s="23"/>
      <c r="G9" s="21"/>
      <c r="H9" s="21"/>
      <c r="I9" s="24"/>
      <c r="J9" s="22"/>
      <c r="K9" s="22"/>
      <c r="L9" s="21"/>
      <c r="M9" s="25"/>
      <c r="N9" s="26"/>
      <c r="O9" s="2"/>
      <c r="P9" s="2"/>
      <c r="Q9" s="2"/>
    </row>
    <row r="10" spans="1:17" ht="12.75">
      <c r="A10" s="13" t="s">
        <v>35</v>
      </c>
      <c r="B10" s="14">
        <v>12</v>
      </c>
      <c r="C10" s="15"/>
      <c r="D10" s="14">
        <v>12</v>
      </c>
      <c r="E10" s="15"/>
      <c r="F10" s="16">
        <f>($B$3*B10)+($D$3*D10)</f>
        <v>19595.4</v>
      </c>
      <c r="G10" s="15" t="s">
        <v>36</v>
      </c>
      <c r="H10" s="15" t="s">
        <v>36</v>
      </c>
      <c r="I10" s="15"/>
      <c r="J10" s="15"/>
      <c r="K10" s="15"/>
      <c r="L10" s="14">
        <f>D10</f>
        <v>12</v>
      </c>
      <c r="M10" s="18">
        <f>L10*L3</f>
        <v>1440</v>
      </c>
      <c r="N10" s="18">
        <f>M10</f>
        <v>1440</v>
      </c>
      <c r="O10" s="50"/>
      <c r="P10" s="50"/>
      <c r="Q10" s="2"/>
    </row>
    <row r="11" spans="1:14" ht="12.75">
      <c r="A11" s="13"/>
      <c r="B11" s="21"/>
      <c r="C11" s="22"/>
      <c r="D11" s="21"/>
      <c r="E11" s="22"/>
      <c r="F11" s="23"/>
      <c r="G11" s="21"/>
      <c r="H11" s="21"/>
      <c r="I11" s="24"/>
      <c r="J11" s="22"/>
      <c r="K11" s="22"/>
      <c r="L11" s="21"/>
      <c r="M11" s="25"/>
      <c r="N11" s="26"/>
    </row>
    <row r="12" spans="1:14" ht="12.75">
      <c r="A12" s="13"/>
      <c r="B12" s="21"/>
      <c r="C12" s="22"/>
      <c r="D12" s="21"/>
      <c r="E12" s="22"/>
      <c r="F12" s="23"/>
      <c r="G12" s="21"/>
      <c r="H12" s="21"/>
      <c r="I12" s="24"/>
      <c r="J12" s="21"/>
      <c r="K12" s="21"/>
      <c r="L12" s="21"/>
      <c r="M12" s="25"/>
      <c r="N12" s="26"/>
    </row>
    <row r="13" spans="1:16" ht="12.75">
      <c r="A13" s="27" t="s">
        <v>11</v>
      </c>
      <c r="B13" s="14"/>
      <c r="C13" s="15"/>
      <c r="D13" s="14"/>
      <c r="E13" s="15"/>
      <c r="F13" s="16">
        <f>($B$3*B13)+($D$3*D13)</f>
        <v>0</v>
      </c>
      <c r="H13" s="14"/>
      <c r="I13" s="14"/>
      <c r="J13" s="14"/>
      <c r="K13" s="14"/>
      <c r="L13" s="14"/>
      <c r="M13" s="18">
        <f>(G$3*G13)+(H$3*H13)+(I$3*I13)+(J$3*J13)+(L$3*L13)</f>
        <v>0</v>
      </c>
      <c r="N13" s="19">
        <f aca="true" t="shared" si="0" ref="N13:N19">F13+M13</f>
        <v>0</v>
      </c>
      <c r="O13" s="50"/>
      <c r="P13" s="50"/>
    </row>
    <row r="14" spans="1:16" ht="12.75">
      <c r="A14" s="27" t="s">
        <v>12</v>
      </c>
      <c r="B14" s="14"/>
      <c r="C14" s="15"/>
      <c r="D14" s="14"/>
      <c r="E14" s="15"/>
      <c r="F14" s="16">
        <f>($C$3*C14)+($D$3*D14)</f>
        <v>0</v>
      </c>
      <c r="H14" s="14"/>
      <c r="I14" s="14"/>
      <c r="J14" s="14"/>
      <c r="K14" s="14"/>
      <c r="L14" s="14"/>
      <c r="M14" s="18">
        <f aca="true" t="shared" si="1" ref="M14:M19">(G$3*G14)+(H$3*H14)+(I$3*I14)+(J$3*J14)+(L$3*L14)</f>
        <v>0</v>
      </c>
      <c r="N14" s="19">
        <f t="shared" si="0"/>
        <v>0</v>
      </c>
      <c r="O14" s="50"/>
      <c r="P14" s="50"/>
    </row>
    <row r="15" spans="1:16" ht="12.75">
      <c r="A15" s="27" t="s">
        <v>13</v>
      </c>
      <c r="B15" s="15"/>
      <c r="C15" s="2"/>
      <c r="D15" s="14"/>
      <c r="E15" s="15"/>
      <c r="F15" s="16">
        <f>($B$3*B15)+($D$3*D15)</f>
        <v>0</v>
      </c>
      <c r="H15" s="14"/>
      <c r="I15" s="14"/>
      <c r="J15" s="14"/>
      <c r="K15" s="14"/>
      <c r="L15" s="14"/>
      <c r="M15" s="18">
        <f>(G$3*G15)+(H$3*H15)+(I$3*I15)+(J$3*J15)+(L$3*L15)</f>
        <v>0</v>
      </c>
      <c r="N15" s="19">
        <f t="shared" si="0"/>
        <v>0</v>
      </c>
      <c r="O15" s="50"/>
      <c r="P15" s="50"/>
    </row>
    <row r="16" spans="1:16" ht="12.75">
      <c r="A16" s="27" t="s">
        <v>14</v>
      </c>
      <c r="B16" s="15"/>
      <c r="C16" s="2"/>
      <c r="D16" s="14"/>
      <c r="E16" s="15"/>
      <c r="F16" s="16">
        <f>($B$3*B16)+($D$3*D16)</f>
        <v>0</v>
      </c>
      <c r="H16" s="14"/>
      <c r="I16" s="14"/>
      <c r="J16" s="14"/>
      <c r="K16" s="14"/>
      <c r="L16" s="14"/>
      <c r="M16" s="18">
        <f t="shared" si="1"/>
        <v>0</v>
      </c>
      <c r="N16" s="19">
        <f t="shared" si="0"/>
        <v>0</v>
      </c>
      <c r="O16" s="50"/>
      <c r="P16" s="50"/>
    </row>
    <row r="17" spans="1:16" ht="12.75">
      <c r="A17" s="27" t="s">
        <v>15</v>
      </c>
      <c r="B17" s="15">
        <v>9</v>
      </c>
      <c r="C17" s="15"/>
      <c r="D17" s="14">
        <v>9</v>
      </c>
      <c r="E17" s="15"/>
      <c r="F17" s="16">
        <f>($B$3*B17)+($D$3*D17)</f>
        <v>14696.55</v>
      </c>
      <c r="G17" s="52">
        <v>9</v>
      </c>
      <c r="H17" s="14">
        <v>9</v>
      </c>
      <c r="I17" s="14"/>
      <c r="J17" s="14"/>
      <c r="K17" s="14"/>
      <c r="L17" s="14"/>
      <c r="M17" s="18">
        <f>(G$3*G17)+(H$3*H17)+(I$3*I17)+(J$3*J17)+(L$3*L17)</f>
        <v>14490</v>
      </c>
      <c r="N17" s="19">
        <f t="shared" si="0"/>
        <v>29186.55</v>
      </c>
      <c r="O17" s="50"/>
      <c r="P17" s="50"/>
    </row>
    <row r="18" spans="1:16" ht="12.75">
      <c r="A18" s="27" t="s">
        <v>24</v>
      </c>
      <c r="B18" s="15"/>
      <c r="C18" s="15"/>
      <c r="D18" s="14"/>
      <c r="E18" s="15"/>
      <c r="F18" s="16"/>
      <c r="H18" s="14"/>
      <c r="I18" s="14"/>
      <c r="J18" s="14"/>
      <c r="K18" s="14"/>
      <c r="L18" s="14"/>
      <c r="M18" s="18">
        <f t="shared" si="1"/>
        <v>0</v>
      </c>
      <c r="N18" s="19">
        <f t="shared" si="0"/>
        <v>0</v>
      </c>
      <c r="O18" s="50"/>
      <c r="P18" s="50"/>
    </row>
    <row r="19" spans="1:15" ht="12.75">
      <c r="A19" s="27" t="s">
        <v>25</v>
      </c>
      <c r="B19" s="15"/>
      <c r="C19" s="15"/>
      <c r="D19" s="14"/>
      <c r="E19" s="15"/>
      <c r="F19" s="16"/>
      <c r="H19" s="14"/>
      <c r="I19" s="14"/>
      <c r="J19" s="14"/>
      <c r="K19" s="14"/>
      <c r="L19" s="14"/>
      <c r="M19" s="18">
        <f t="shared" si="1"/>
        <v>0</v>
      </c>
      <c r="N19" s="19">
        <f t="shared" si="0"/>
        <v>0</v>
      </c>
      <c r="O19" s="50"/>
    </row>
    <row r="20" spans="1:16" ht="12.75">
      <c r="A20" s="28" t="s">
        <v>16</v>
      </c>
      <c r="B20" s="29"/>
      <c r="C20" s="30"/>
      <c r="D20" s="29"/>
      <c r="E20" s="30"/>
      <c r="F20" s="31"/>
      <c r="G20" s="29"/>
      <c r="H20" s="30"/>
      <c r="I20" s="32"/>
      <c r="J20" s="30"/>
      <c r="K20" s="30"/>
      <c r="L20" s="29"/>
      <c r="M20" s="33"/>
      <c r="N20" s="34"/>
      <c r="O20" s="50"/>
      <c r="P20" s="50"/>
    </row>
    <row r="21" spans="1:14" ht="12.75">
      <c r="A21" s="13" t="s">
        <v>17</v>
      </c>
      <c r="B21" s="14">
        <f>SUM(B4:B17)</f>
        <v>64</v>
      </c>
      <c r="C21" s="14">
        <f>SUM(C4:C17)</f>
        <v>0</v>
      </c>
      <c r="D21" s="14">
        <f>SUM(D4:D17)</f>
        <v>64</v>
      </c>
      <c r="E21" s="15"/>
      <c r="F21" s="16">
        <f>SUM(F4:F20)</f>
        <v>104508.8</v>
      </c>
      <c r="G21" s="14">
        <f aca="true" t="shared" si="2" ref="G21:N21">SUM(G4:G19)</f>
        <v>36</v>
      </c>
      <c r="H21" s="14">
        <f t="shared" si="2"/>
        <v>36</v>
      </c>
      <c r="I21" s="14">
        <f t="shared" si="2"/>
        <v>12</v>
      </c>
      <c r="J21" s="14">
        <f t="shared" si="2"/>
        <v>16</v>
      </c>
      <c r="K21" s="14">
        <f t="shared" si="2"/>
        <v>15</v>
      </c>
      <c r="L21" s="14">
        <f t="shared" si="2"/>
        <v>12</v>
      </c>
      <c r="M21" s="18">
        <f t="shared" si="2"/>
        <v>76490.25</v>
      </c>
      <c r="N21" s="19">
        <f t="shared" si="2"/>
        <v>161403.65</v>
      </c>
    </row>
    <row r="22" spans="1:14" ht="12.75">
      <c r="A22" s="20"/>
      <c r="B22" s="21"/>
      <c r="C22" s="22"/>
      <c r="D22" s="21"/>
      <c r="E22" s="22"/>
      <c r="F22" s="23"/>
      <c r="G22" s="21"/>
      <c r="H22" s="21"/>
      <c r="I22" s="24"/>
      <c r="J22" s="21"/>
      <c r="K22" s="21"/>
      <c r="L22" s="21"/>
      <c r="M22" s="25"/>
      <c r="N22" s="19"/>
    </row>
    <row r="23" spans="1:14" ht="12.75">
      <c r="A23" s="13" t="s">
        <v>18</v>
      </c>
      <c r="B23" s="14"/>
      <c r="C23" s="15"/>
      <c r="D23" s="14"/>
      <c r="E23" s="15"/>
      <c r="F23" s="16" t="s">
        <v>19</v>
      </c>
      <c r="G23" s="14">
        <v>6</v>
      </c>
      <c r="H23" s="14">
        <v>6</v>
      </c>
      <c r="I23" s="14">
        <v>3</v>
      </c>
      <c r="J23" s="14">
        <v>3</v>
      </c>
      <c r="K23" s="14">
        <v>3</v>
      </c>
      <c r="L23" s="14">
        <v>1</v>
      </c>
      <c r="M23" s="18">
        <f>(G3*G23)+(H3*H23)+(I3*I23)+(J3*J23)+(L3*L23)+(K23*K3)</f>
        <v>13976.25</v>
      </c>
      <c r="N23" s="19">
        <f>M23</f>
        <v>13976.25</v>
      </c>
    </row>
    <row r="24" spans="1:14" ht="12.75">
      <c r="A24" s="13" t="s">
        <v>26</v>
      </c>
      <c r="B24" s="14"/>
      <c r="C24" s="15"/>
      <c r="D24" s="14"/>
      <c r="E24" s="15">
        <v>1000</v>
      </c>
      <c r="F24" s="16"/>
      <c r="G24" s="14"/>
      <c r="H24" s="14"/>
      <c r="I24" s="17"/>
      <c r="J24" s="14"/>
      <c r="K24" s="14"/>
      <c r="L24" s="14"/>
      <c r="M24" s="18"/>
      <c r="N24" s="19">
        <f>M24</f>
        <v>0</v>
      </c>
    </row>
    <row r="25" spans="1:14" ht="12.75">
      <c r="A25" s="13" t="s">
        <v>31</v>
      </c>
      <c r="B25" s="14"/>
      <c r="C25" s="15"/>
      <c r="D25" s="14"/>
      <c r="E25" s="15">
        <v>1300</v>
      </c>
      <c r="F25" s="16"/>
      <c r="G25" s="14"/>
      <c r="H25" s="14"/>
      <c r="I25" s="17"/>
      <c r="J25" s="14"/>
      <c r="K25" s="14"/>
      <c r="L25" s="14"/>
      <c r="M25" s="18"/>
      <c r="N25" s="19">
        <f>M25</f>
        <v>0</v>
      </c>
    </row>
    <row r="26" spans="1:14" ht="12.75">
      <c r="A26" s="13" t="s">
        <v>28</v>
      </c>
      <c r="B26" s="14"/>
      <c r="C26" s="15"/>
      <c r="D26" s="14"/>
      <c r="E26" s="15">
        <v>500</v>
      </c>
      <c r="F26" s="16"/>
      <c r="G26" s="14"/>
      <c r="H26" s="14"/>
      <c r="I26" s="17"/>
      <c r="J26" s="14"/>
      <c r="K26" s="14"/>
      <c r="L26" s="14"/>
      <c r="M26" s="18"/>
      <c r="N26" s="19"/>
    </row>
    <row r="27" spans="1:14" ht="12.75">
      <c r="A27" s="35" t="s">
        <v>20</v>
      </c>
      <c r="B27" s="36">
        <f>SUM(B21:B23)</f>
        <v>64</v>
      </c>
      <c r="C27" s="36">
        <f>SUM(C21:C23)</f>
        <v>0</v>
      </c>
      <c r="D27" s="36">
        <f>SUM(D21:D23)</f>
        <v>64</v>
      </c>
      <c r="E27" s="37"/>
      <c r="F27" s="33"/>
      <c r="G27" s="36">
        <f aca="true" t="shared" si="3" ref="G27:L27">SUM(G21:G23)</f>
        <v>42</v>
      </c>
      <c r="H27" s="36">
        <f t="shared" si="3"/>
        <v>42</v>
      </c>
      <c r="I27" s="36">
        <f t="shared" si="3"/>
        <v>15</v>
      </c>
      <c r="J27" s="36">
        <f t="shared" si="3"/>
        <v>19</v>
      </c>
      <c r="K27" s="36">
        <f t="shared" si="3"/>
        <v>18</v>
      </c>
      <c r="L27" s="36">
        <f t="shared" si="3"/>
        <v>13</v>
      </c>
      <c r="M27" s="33"/>
      <c r="N27" s="38"/>
    </row>
    <row r="28" spans="1:16" ht="12.75">
      <c r="A28" s="39" t="s">
        <v>21</v>
      </c>
      <c r="B28" s="40">
        <f>B27*B3</f>
        <v>96512</v>
      </c>
      <c r="C28" s="41">
        <f>C27*C3</f>
        <v>0</v>
      </c>
      <c r="D28" s="40">
        <f>D27*D3</f>
        <v>7996.8</v>
      </c>
      <c r="E28" s="53" t="s">
        <v>19</v>
      </c>
      <c r="F28" s="40">
        <f>SUM(B28:E28)</f>
        <v>104508.8</v>
      </c>
      <c r="G28" s="40">
        <f aca="true" t="shared" si="4" ref="G28:L28">G27*G3</f>
        <v>45360</v>
      </c>
      <c r="H28" s="40">
        <f t="shared" si="4"/>
        <v>22260</v>
      </c>
      <c r="I28" s="40">
        <f t="shared" si="4"/>
        <v>19125</v>
      </c>
      <c r="J28" s="40">
        <f t="shared" si="4"/>
        <v>1097.25</v>
      </c>
      <c r="K28" s="40">
        <f t="shared" si="4"/>
        <v>1188</v>
      </c>
      <c r="L28" s="40">
        <f t="shared" si="4"/>
        <v>1560</v>
      </c>
      <c r="M28" s="40">
        <f>SUM(G28:L28)</f>
        <v>90590.25</v>
      </c>
      <c r="N28" s="42">
        <f>SUM(M28,F28)</f>
        <v>195099.05</v>
      </c>
      <c r="O28" s="43"/>
      <c r="P28">
        <v>209</v>
      </c>
    </row>
    <row r="29" spans="1:15" ht="12.75">
      <c r="A29" s="44" t="s">
        <v>22</v>
      </c>
      <c r="B29" s="45"/>
      <c r="C29" s="46"/>
      <c r="D29" s="45"/>
      <c r="E29" s="46"/>
      <c r="F29" s="45">
        <f>SUM(F13:F17)</f>
        <v>14696.55</v>
      </c>
      <c r="G29" s="45"/>
      <c r="H29" s="45"/>
      <c r="I29" s="40">
        <v>0</v>
      </c>
      <c r="J29" s="45"/>
      <c r="K29" s="45"/>
      <c r="L29" s="45"/>
      <c r="M29" s="45"/>
      <c r="N29" s="47"/>
      <c r="O29" s="48"/>
    </row>
    <row r="30" spans="1:14" ht="12.75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9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:IV16384"/>
    </sheetView>
  </sheetViews>
  <sheetFormatPr defaultColWidth="9.140625" defaultRowHeight="12.75"/>
  <cols>
    <col min="1" max="1" width="62.7109375" style="0" bestFit="1" customWidth="1"/>
    <col min="2" max="2" width="20.00390625" style="0" customWidth="1"/>
    <col min="3" max="6" width="14.421875" style="0" customWidth="1"/>
    <col min="7" max="7" width="10.421875" style="0" bestFit="1" customWidth="1"/>
    <col min="9" max="9" width="10.421875" style="0" bestFit="1" customWidth="1"/>
    <col min="13" max="14" width="9.7109375" style="0" bestFit="1" customWidth="1"/>
    <col min="15" max="15" width="12.00390625" style="0" bestFit="1" customWidth="1"/>
  </cols>
  <sheetData>
    <row r="1" spans="1:15" ht="12.75">
      <c r="A1" s="1" t="s">
        <v>0</v>
      </c>
      <c r="D1" s="2"/>
      <c r="E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4" ht="114.75">
      <c r="A2" s="3"/>
      <c r="B2" s="4" t="s">
        <v>2</v>
      </c>
      <c r="C2" s="5" t="s">
        <v>3</v>
      </c>
      <c r="D2" s="4" t="s">
        <v>4</v>
      </c>
      <c r="E2" s="5" t="s">
        <v>27</v>
      </c>
      <c r="F2" s="6" t="s">
        <v>5</v>
      </c>
      <c r="G2" s="7" t="s">
        <v>6</v>
      </c>
      <c r="H2" s="7" t="s">
        <v>7</v>
      </c>
      <c r="I2" s="4" t="s">
        <v>37</v>
      </c>
      <c r="J2" s="4" t="s">
        <v>29</v>
      </c>
      <c r="K2" s="4" t="s">
        <v>30</v>
      </c>
      <c r="L2" s="4" t="s">
        <v>8</v>
      </c>
      <c r="M2" s="6" t="s">
        <v>9</v>
      </c>
      <c r="N2" s="8" t="s">
        <v>10</v>
      </c>
    </row>
    <row r="3" spans="1:14" ht="13.5" thickBot="1">
      <c r="A3" s="9"/>
      <c r="B3" s="51">
        <v>1508</v>
      </c>
      <c r="C3" s="51">
        <v>2057</v>
      </c>
      <c r="D3" s="51">
        <v>124.95</v>
      </c>
      <c r="E3" s="10"/>
      <c r="F3" s="10"/>
      <c r="G3" s="51">
        <v>1080</v>
      </c>
      <c r="H3" s="51">
        <v>530</v>
      </c>
      <c r="I3" s="51">
        <v>1275</v>
      </c>
      <c r="J3" s="51">
        <v>57.75</v>
      </c>
      <c r="K3" s="51">
        <v>66</v>
      </c>
      <c r="L3" s="51">
        <v>120</v>
      </c>
      <c r="M3" s="11"/>
      <c r="N3" s="12"/>
    </row>
    <row r="4" spans="1:16" ht="12.75">
      <c r="A4" s="13" t="s">
        <v>33</v>
      </c>
      <c r="B4" s="14">
        <v>12</v>
      </c>
      <c r="C4" s="15"/>
      <c r="D4" s="14">
        <v>12</v>
      </c>
      <c r="E4" s="15"/>
      <c r="F4" s="16">
        <f>($B$3*B4)+($D$3*D4)</f>
        <v>19595.4</v>
      </c>
      <c r="G4" s="14">
        <v>12</v>
      </c>
      <c r="H4" s="14">
        <v>12</v>
      </c>
      <c r="I4" s="15">
        <v>12</v>
      </c>
      <c r="J4" s="14"/>
      <c r="K4" s="14"/>
      <c r="L4" s="14"/>
      <c r="M4" s="18">
        <f>(G$3*G4)+(H$3*H4)+(I$3*I4)+(J$3*J4)+(L$3*L4)</f>
        <v>34620</v>
      </c>
      <c r="N4" s="19">
        <f>F4+M4</f>
        <v>54215.4</v>
      </c>
      <c r="O4" s="50"/>
      <c r="P4" s="50"/>
    </row>
    <row r="5" spans="1:14" ht="12.75">
      <c r="A5" s="20"/>
      <c r="B5" s="21"/>
      <c r="C5" s="22"/>
      <c r="D5" s="21"/>
      <c r="E5" s="22"/>
      <c r="F5" s="23"/>
      <c r="G5" s="21"/>
      <c r="H5" s="21"/>
      <c r="I5" s="24"/>
      <c r="J5" s="21"/>
      <c r="K5" s="21"/>
      <c r="L5" s="21"/>
      <c r="M5" s="25"/>
      <c r="N5" s="26"/>
    </row>
    <row r="6" spans="1:16" ht="12.75">
      <c r="A6" s="13" t="s">
        <v>32</v>
      </c>
      <c r="B6" s="14">
        <v>16</v>
      </c>
      <c r="C6" s="15"/>
      <c r="D6" s="14">
        <v>16</v>
      </c>
      <c r="E6" s="15"/>
      <c r="F6" s="16">
        <f>($B$3*B6)+($D$3*D6)</f>
        <v>26127.2</v>
      </c>
      <c r="G6" s="15" t="s">
        <v>36</v>
      </c>
      <c r="H6" s="15" t="s">
        <v>36</v>
      </c>
      <c r="I6" s="17"/>
      <c r="J6" s="15">
        <f>D6</f>
        <v>16</v>
      </c>
      <c r="K6" s="15"/>
      <c r="L6" s="14"/>
      <c r="M6" s="18">
        <f>J6*J3</f>
        <v>924</v>
      </c>
      <c r="N6" s="19">
        <f>F6+M6</f>
        <v>27051.2</v>
      </c>
      <c r="O6" s="50"/>
      <c r="P6" s="50"/>
    </row>
    <row r="7" spans="1:17" ht="12.75">
      <c r="A7" s="20"/>
      <c r="B7" s="21"/>
      <c r="C7" s="22"/>
      <c r="D7" s="21"/>
      <c r="E7" s="22"/>
      <c r="F7" s="23"/>
      <c r="G7" s="21"/>
      <c r="H7" s="21"/>
      <c r="I7" s="24"/>
      <c r="J7" s="22"/>
      <c r="K7" s="22"/>
      <c r="L7" s="21"/>
      <c r="M7" s="25"/>
      <c r="N7" s="26"/>
      <c r="O7" s="2"/>
      <c r="P7" s="2"/>
      <c r="Q7" s="2"/>
    </row>
    <row r="8" spans="1:17" ht="12.75">
      <c r="A8" s="13" t="s">
        <v>34</v>
      </c>
      <c r="B8" s="14">
        <v>15</v>
      </c>
      <c r="C8" s="15"/>
      <c r="D8" s="14">
        <v>15</v>
      </c>
      <c r="E8" s="15"/>
      <c r="F8" s="16">
        <f>($B$3*B8)+($D$3*D8)</f>
        <v>24494.25</v>
      </c>
      <c r="G8" s="14">
        <v>15</v>
      </c>
      <c r="H8" s="14">
        <v>15</v>
      </c>
      <c r="I8" s="15"/>
      <c r="K8" s="15">
        <v>15</v>
      </c>
      <c r="L8" s="14"/>
      <c r="M8" s="18">
        <f>(G$3*G8)+(H$3*H8)+(I$3*I8)+(J$3*K8)+(L$3*L8)</f>
        <v>25016.25</v>
      </c>
      <c r="N8" s="19">
        <f>F8+M8</f>
        <v>49510.5</v>
      </c>
      <c r="O8" s="50"/>
      <c r="P8" s="50"/>
      <c r="Q8" s="2"/>
    </row>
    <row r="9" spans="1:17" ht="12.75">
      <c r="A9" s="20"/>
      <c r="B9" s="21"/>
      <c r="C9" s="22"/>
      <c r="D9" s="21"/>
      <c r="E9" s="22"/>
      <c r="F9" s="23"/>
      <c r="G9" s="21"/>
      <c r="H9" s="21"/>
      <c r="I9" s="24"/>
      <c r="J9" s="22"/>
      <c r="K9" s="22"/>
      <c r="L9" s="21"/>
      <c r="M9" s="25"/>
      <c r="N9" s="26"/>
      <c r="O9" s="2"/>
      <c r="P9" s="2"/>
      <c r="Q9" s="2"/>
    </row>
    <row r="10" spans="1:17" ht="12.75">
      <c r="A10" s="13" t="s">
        <v>35</v>
      </c>
      <c r="B10" s="14">
        <v>12</v>
      </c>
      <c r="C10" s="15"/>
      <c r="D10" s="14">
        <v>12</v>
      </c>
      <c r="E10" s="15"/>
      <c r="F10" s="16">
        <f>($B$3*B10)+($D$3*D10)</f>
        <v>19595.4</v>
      </c>
      <c r="G10" s="15" t="s">
        <v>36</v>
      </c>
      <c r="H10" s="15" t="s">
        <v>36</v>
      </c>
      <c r="I10" s="15"/>
      <c r="J10" s="15"/>
      <c r="K10" s="15"/>
      <c r="L10" s="14">
        <f>D10</f>
        <v>12</v>
      </c>
      <c r="M10" s="18">
        <f>L10*L3</f>
        <v>1440</v>
      </c>
      <c r="N10" s="18">
        <f>M10</f>
        <v>1440</v>
      </c>
      <c r="O10" s="50"/>
      <c r="P10" s="50"/>
      <c r="Q10" s="2"/>
    </row>
    <row r="11" spans="1:14" ht="12.75">
      <c r="A11" s="13"/>
      <c r="B11" s="21"/>
      <c r="C11" s="22"/>
      <c r="D11" s="21"/>
      <c r="E11" s="22"/>
      <c r="F11" s="23"/>
      <c r="G11" s="21"/>
      <c r="H11" s="21"/>
      <c r="I11" s="24"/>
      <c r="J11" s="22"/>
      <c r="K11" s="22"/>
      <c r="L11" s="21"/>
      <c r="M11" s="25"/>
      <c r="N11" s="26"/>
    </row>
    <row r="12" spans="1:14" ht="12.75">
      <c r="A12" s="13"/>
      <c r="B12" s="21"/>
      <c r="C12" s="22"/>
      <c r="D12" s="21"/>
      <c r="E12" s="22"/>
      <c r="F12" s="23"/>
      <c r="G12" s="21"/>
      <c r="H12" s="21"/>
      <c r="I12" s="24"/>
      <c r="J12" s="21"/>
      <c r="K12" s="21"/>
      <c r="L12" s="21"/>
      <c r="M12" s="25"/>
      <c r="N12" s="26"/>
    </row>
    <row r="13" spans="1:16" ht="12.75">
      <c r="A13" s="27" t="s">
        <v>11</v>
      </c>
      <c r="B13" s="14"/>
      <c r="C13" s="15"/>
      <c r="D13" s="14"/>
      <c r="E13" s="15"/>
      <c r="F13" s="16">
        <f>($B$3*B13)+($D$3*D13)</f>
        <v>0</v>
      </c>
      <c r="H13" s="14"/>
      <c r="I13" s="14"/>
      <c r="J13" s="14"/>
      <c r="K13" s="14"/>
      <c r="L13" s="14"/>
      <c r="M13" s="18">
        <f>(G$3*G13)+(H$3*H13)+(I$3*I13)+(J$3*J13)+(L$3*L13)</f>
        <v>0</v>
      </c>
      <c r="N13" s="19">
        <f aca="true" t="shared" si="0" ref="N13:N19">F13+M13</f>
        <v>0</v>
      </c>
      <c r="O13" s="50"/>
      <c r="P13" s="50"/>
    </row>
    <row r="14" spans="1:16" ht="12.75">
      <c r="A14" s="27" t="s">
        <v>12</v>
      </c>
      <c r="B14" s="14"/>
      <c r="C14" s="15"/>
      <c r="D14" s="14"/>
      <c r="E14" s="15"/>
      <c r="F14" s="16">
        <f>($C$3*C14)+($D$3*D14)</f>
        <v>0</v>
      </c>
      <c r="H14" s="14"/>
      <c r="I14" s="14"/>
      <c r="J14" s="14"/>
      <c r="K14" s="14"/>
      <c r="L14" s="14"/>
      <c r="M14" s="18">
        <f aca="true" t="shared" si="1" ref="M14:M19">(G$3*G14)+(H$3*H14)+(I$3*I14)+(J$3*J14)+(L$3*L14)</f>
        <v>0</v>
      </c>
      <c r="N14" s="19">
        <f t="shared" si="0"/>
        <v>0</v>
      </c>
      <c r="O14" s="50"/>
      <c r="P14" s="50"/>
    </row>
    <row r="15" spans="1:16" ht="12.75">
      <c r="A15" s="27" t="s">
        <v>13</v>
      </c>
      <c r="B15" s="15"/>
      <c r="C15" s="2"/>
      <c r="D15" s="14"/>
      <c r="E15" s="15"/>
      <c r="F15" s="16">
        <f>($B$3*B15)+($D$3*D15)</f>
        <v>0</v>
      </c>
      <c r="H15" s="14"/>
      <c r="I15" s="14"/>
      <c r="J15" s="14"/>
      <c r="K15" s="14"/>
      <c r="L15" s="14"/>
      <c r="M15" s="18">
        <f>(G$3*G15)+(H$3*H15)+(I$3*I15)+(J$3*J15)+(L$3*L15)</f>
        <v>0</v>
      </c>
      <c r="N15" s="19">
        <f t="shared" si="0"/>
        <v>0</v>
      </c>
      <c r="O15" s="50"/>
      <c r="P15" s="50"/>
    </row>
    <row r="16" spans="1:16" ht="12.75">
      <c r="A16" s="27" t="s">
        <v>14</v>
      </c>
      <c r="B16" s="15"/>
      <c r="C16" s="2"/>
      <c r="D16" s="14"/>
      <c r="E16" s="15"/>
      <c r="F16" s="16">
        <f>($B$3*B16)+($D$3*D16)</f>
        <v>0</v>
      </c>
      <c r="H16" s="14"/>
      <c r="I16" s="14"/>
      <c r="J16" s="14"/>
      <c r="K16" s="14"/>
      <c r="L16" s="14"/>
      <c r="M16" s="18">
        <f t="shared" si="1"/>
        <v>0</v>
      </c>
      <c r="N16" s="19">
        <f t="shared" si="0"/>
        <v>0</v>
      </c>
      <c r="O16" s="50"/>
      <c r="P16" s="50"/>
    </row>
    <row r="17" spans="1:16" ht="12.75">
      <c r="A17" s="27" t="s">
        <v>15</v>
      </c>
      <c r="B17" s="15">
        <v>9</v>
      </c>
      <c r="C17" s="15"/>
      <c r="D17" s="14">
        <v>9</v>
      </c>
      <c r="E17" s="15"/>
      <c r="F17" s="16">
        <f>($B$3*B17)+($D$3*D17)</f>
        <v>14696.55</v>
      </c>
      <c r="G17" s="52">
        <v>9</v>
      </c>
      <c r="H17" s="14">
        <v>9</v>
      </c>
      <c r="I17" s="14"/>
      <c r="J17" s="14"/>
      <c r="K17" s="14"/>
      <c r="L17" s="14"/>
      <c r="M17" s="18">
        <f>(G$3*G17)+(H$3*H17)+(I$3*I17)+(J$3*J17)+(L$3*L17)</f>
        <v>14490</v>
      </c>
      <c r="N17" s="19">
        <f t="shared" si="0"/>
        <v>29186.55</v>
      </c>
      <c r="O17" s="50"/>
      <c r="P17" s="50"/>
    </row>
    <row r="18" spans="1:16" ht="12.75">
      <c r="A18" s="27" t="s">
        <v>24</v>
      </c>
      <c r="B18" s="15"/>
      <c r="C18" s="15"/>
      <c r="D18" s="14"/>
      <c r="E18" s="15"/>
      <c r="F18" s="16"/>
      <c r="H18" s="14"/>
      <c r="I18" s="14"/>
      <c r="J18" s="14"/>
      <c r="K18" s="14"/>
      <c r="L18" s="14"/>
      <c r="M18" s="18">
        <f t="shared" si="1"/>
        <v>0</v>
      </c>
      <c r="N18" s="19">
        <f t="shared" si="0"/>
        <v>0</v>
      </c>
      <c r="O18" s="50"/>
      <c r="P18" s="50"/>
    </row>
    <row r="19" spans="1:15" ht="12.75">
      <c r="A19" s="27" t="s">
        <v>25</v>
      </c>
      <c r="B19" s="15"/>
      <c r="C19" s="15"/>
      <c r="D19" s="14"/>
      <c r="E19" s="15"/>
      <c r="F19" s="16"/>
      <c r="H19" s="14"/>
      <c r="I19" s="14"/>
      <c r="J19" s="14"/>
      <c r="K19" s="14"/>
      <c r="L19" s="14"/>
      <c r="M19" s="18">
        <f t="shared" si="1"/>
        <v>0</v>
      </c>
      <c r="N19" s="19">
        <f t="shared" si="0"/>
        <v>0</v>
      </c>
      <c r="O19" s="50"/>
    </row>
    <row r="20" spans="1:16" ht="12.75">
      <c r="A20" s="28" t="s">
        <v>16</v>
      </c>
      <c r="B20" s="29"/>
      <c r="C20" s="30"/>
      <c r="D20" s="29"/>
      <c r="E20" s="30"/>
      <c r="F20" s="31"/>
      <c r="G20" s="29"/>
      <c r="H20" s="30"/>
      <c r="I20" s="32"/>
      <c r="J20" s="30"/>
      <c r="K20" s="30"/>
      <c r="L20" s="29"/>
      <c r="M20" s="33"/>
      <c r="N20" s="34"/>
      <c r="O20" s="50"/>
      <c r="P20" s="50"/>
    </row>
    <row r="21" spans="1:14" ht="12.75">
      <c r="A21" s="13" t="s">
        <v>17</v>
      </c>
      <c r="B21" s="14">
        <f>SUM(B4:B17)</f>
        <v>64</v>
      </c>
      <c r="C21" s="14">
        <f>SUM(C4:C17)</f>
        <v>0</v>
      </c>
      <c r="D21" s="14">
        <f>SUM(D4:D17)</f>
        <v>64</v>
      </c>
      <c r="E21" s="15"/>
      <c r="F21" s="16">
        <f>SUM(F4:F20)</f>
        <v>104508.8</v>
      </c>
      <c r="G21" s="14">
        <f aca="true" t="shared" si="2" ref="G21:N21">SUM(G4:G19)</f>
        <v>36</v>
      </c>
      <c r="H21" s="14">
        <f t="shared" si="2"/>
        <v>36</v>
      </c>
      <c r="I21" s="14">
        <f t="shared" si="2"/>
        <v>12</v>
      </c>
      <c r="J21" s="14">
        <f t="shared" si="2"/>
        <v>16</v>
      </c>
      <c r="K21" s="14">
        <f t="shared" si="2"/>
        <v>15</v>
      </c>
      <c r="L21" s="14">
        <f t="shared" si="2"/>
        <v>12</v>
      </c>
      <c r="M21" s="18">
        <f t="shared" si="2"/>
        <v>76490.25</v>
      </c>
      <c r="N21" s="19">
        <f t="shared" si="2"/>
        <v>161403.65</v>
      </c>
    </row>
    <row r="22" spans="1:14" ht="12.75">
      <c r="A22" s="20"/>
      <c r="B22" s="21"/>
      <c r="C22" s="22"/>
      <c r="D22" s="21"/>
      <c r="E22" s="22"/>
      <c r="F22" s="23"/>
      <c r="G22" s="21"/>
      <c r="H22" s="21"/>
      <c r="I22" s="24"/>
      <c r="J22" s="21"/>
      <c r="K22" s="21"/>
      <c r="L22" s="21"/>
      <c r="M22" s="25"/>
      <c r="N22" s="19"/>
    </row>
    <row r="23" spans="1:14" ht="12.75">
      <c r="A23" s="13" t="s">
        <v>18</v>
      </c>
      <c r="B23" s="14"/>
      <c r="C23" s="15"/>
      <c r="D23" s="14"/>
      <c r="E23" s="15"/>
      <c r="F23" s="16" t="s">
        <v>19</v>
      </c>
      <c r="G23" s="14">
        <v>6</v>
      </c>
      <c r="H23" s="14">
        <v>6</v>
      </c>
      <c r="I23" s="14">
        <v>3</v>
      </c>
      <c r="J23" s="14">
        <v>3</v>
      </c>
      <c r="K23" s="14">
        <v>3</v>
      </c>
      <c r="L23" s="14">
        <v>1</v>
      </c>
      <c r="M23" s="18">
        <f>(G3*G23)+(H3*H23)+(I3*I23)+(J3*J23)+(L3*L23)+(K23*K3)</f>
        <v>13976.25</v>
      </c>
      <c r="N23" s="19">
        <f>M23</f>
        <v>13976.25</v>
      </c>
    </row>
    <row r="24" spans="1:14" ht="12.75">
      <c r="A24" s="13" t="s">
        <v>26</v>
      </c>
      <c r="B24" s="14"/>
      <c r="C24" s="15"/>
      <c r="D24" s="14"/>
      <c r="E24" s="15">
        <v>1000</v>
      </c>
      <c r="F24" s="16"/>
      <c r="G24" s="14"/>
      <c r="H24" s="14"/>
      <c r="I24" s="17"/>
      <c r="J24" s="14"/>
      <c r="K24" s="14"/>
      <c r="L24" s="14"/>
      <c r="M24" s="18"/>
      <c r="N24" s="19">
        <f>M24</f>
        <v>0</v>
      </c>
    </row>
    <row r="25" spans="1:14" ht="12.75">
      <c r="A25" s="13" t="s">
        <v>31</v>
      </c>
      <c r="B25" s="14"/>
      <c r="C25" s="15"/>
      <c r="D25" s="14"/>
      <c r="E25" s="15">
        <v>1300</v>
      </c>
      <c r="F25" s="16"/>
      <c r="G25" s="14"/>
      <c r="H25" s="14"/>
      <c r="I25" s="17"/>
      <c r="J25" s="14"/>
      <c r="K25" s="14"/>
      <c r="L25" s="14"/>
      <c r="M25" s="18"/>
      <c r="N25" s="19">
        <f>M25</f>
        <v>0</v>
      </c>
    </row>
    <row r="26" spans="1:14" ht="12.75">
      <c r="A26" s="13" t="s">
        <v>28</v>
      </c>
      <c r="B26" s="14"/>
      <c r="C26" s="15"/>
      <c r="D26" s="14"/>
      <c r="E26" s="15">
        <v>500</v>
      </c>
      <c r="F26" s="16"/>
      <c r="G26" s="14"/>
      <c r="H26" s="14"/>
      <c r="I26" s="17"/>
      <c r="J26" s="14"/>
      <c r="K26" s="14"/>
      <c r="L26" s="14"/>
      <c r="M26" s="18"/>
      <c r="N26" s="19"/>
    </row>
    <row r="27" spans="1:14" ht="12.75">
      <c r="A27" s="35" t="s">
        <v>20</v>
      </c>
      <c r="B27" s="36">
        <f>SUM(B21:B23)</f>
        <v>64</v>
      </c>
      <c r="C27" s="36">
        <f>SUM(C21:C23)</f>
        <v>0</v>
      </c>
      <c r="D27" s="36">
        <f>SUM(D21:D23)</f>
        <v>64</v>
      </c>
      <c r="E27" s="37"/>
      <c r="F27" s="33"/>
      <c r="G27" s="36">
        <f aca="true" t="shared" si="3" ref="G27:L27">SUM(G21:G23)</f>
        <v>42</v>
      </c>
      <c r="H27" s="36">
        <f t="shared" si="3"/>
        <v>42</v>
      </c>
      <c r="I27" s="36">
        <f t="shared" si="3"/>
        <v>15</v>
      </c>
      <c r="J27" s="36">
        <f t="shared" si="3"/>
        <v>19</v>
      </c>
      <c r="K27" s="36">
        <f t="shared" si="3"/>
        <v>18</v>
      </c>
      <c r="L27" s="36">
        <f t="shared" si="3"/>
        <v>13</v>
      </c>
      <c r="M27" s="33"/>
      <c r="N27" s="38"/>
    </row>
    <row r="28" spans="1:16" ht="12.75">
      <c r="A28" s="39" t="s">
        <v>21</v>
      </c>
      <c r="B28" s="40">
        <f>B27*B3</f>
        <v>96512</v>
      </c>
      <c r="C28" s="41">
        <f>C27*C3</f>
        <v>0</v>
      </c>
      <c r="D28" s="40">
        <f>D27*D3</f>
        <v>7996.8</v>
      </c>
      <c r="E28" s="53" t="s">
        <v>19</v>
      </c>
      <c r="F28" s="40">
        <f>SUM(B28:E28)</f>
        <v>104508.8</v>
      </c>
      <c r="G28" s="40">
        <f aca="true" t="shared" si="4" ref="G28:L28">G27*G3</f>
        <v>45360</v>
      </c>
      <c r="H28" s="40">
        <f t="shared" si="4"/>
        <v>22260</v>
      </c>
      <c r="I28" s="40">
        <f t="shared" si="4"/>
        <v>19125</v>
      </c>
      <c r="J28" s="40">
        <f t="shared" si="4"/>
        <v>1097.25</v>
      </c>
      <c r="K28" s="40">
        <f t="shared" si="4"/>
        <v>1188</v>
      </c>
      <c r="L28" s="40">
        <f t="shared" si="4"/>
        <v>1560</v>
      </c>
      <c r="M28" s="40">
        <f>SUM(G28:L28)</f>
        <v>90590.25</v>
      </c>
      <c r="N28" s="42">
        <f>SUM(M28,F28)</f>
        <v>195099.05</v>
      </c>
      <c r="O28" s="43"/>
      <c r="P28">
        <v>209</v>
      </c>
    </row>
    <row r="29" spans="1:15" ht="12.75">
      <c r="A29" s="44" t="s">
        <v>22</v>
      </c>
      <c r="B29" s="45"/>
      <c r="C29" s="46"/>
      <c r="D29" s="45"/>
      <c r="E29" s="46"/>
      <c r="F29" s="45">
        <f>SUM(F13:F17)</f>
        <v>14696.55</v>
      </c>
      <c r="G29" s="45"/>
      <c r="H29" s="45"/>
      <c r="I29" s="40">
        <v>0</v>
      </c>
      <c r="J29" s="45"/>
      <c r="K29" s="45"/>
      <c r="L29" s="45"/>
      <c r="M29" s="45"/>
      <c r="N29" s="47"/>
      <c r="O29" s="48"/>
    </row>
    <row r="30" spans="1:14" ht="12.75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9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Hunt</dc:creator>
  <cp:keywords/>
  <dc:description/>
  <cp:lastModifiedBy>Jennifer Hunt</cp:lastModifiedBy>
  <dcterms:created xsi:type="dcterms:W3CDTF">2005-12-27T21:25:06Z</dcterms:created>
  <dcterms:modified xsi:type="dcterms:W3CDTF">2008-11-08T00:29:15Z</dcterms:modified>
  <cp:category/>
  <cp:version/>
  <cp:contentType/>
  <cp:contentStatus/>
</cp:coreProperties>
</file>