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Historical Ecology\Projects-Research\Flood Control 2.0\Research\Economics Analysis\4_Report\"/>
    </mc:Choice>
  </mc:AlternateContent>
  <bookViews>
    <workbookView xWindow="0" yWindow="465" windowWidth="19440" windowHeight="15600" tabRatio="828"/>
  </bookViews>
  <sheets>
    <sheet name="Project_Master" sheetId="24" r:id="rId1"/>
    <sheet name="Alternatives_Assumptions" sheetId="1" r:id="rId2"/>
    <sheet name="Benefits_FloodRisk" sheetId="26" r:id="rId3"/>
    <sheet name="Benefits_Rec" sheetId="18" r:id="rId4"/>
    <sheet name="Benefits_Env_Other" sheetId="19" r:id="rId5"/>
    <sheet name="Costs_O_and_M" sheetId="17" r:id="rId6"/>
    <sheet name="Costs_Capital" sheetId="11" r:id="rId7"/>
    <sheet name="BCA_Summary" sheetId="14" r:id="rId8"/>
  </sheets>
  <definedNames>
    <definedName name="NPVHi_CapCost_Alt0" localSheetId="2">Benefits_FloodRisk!#REF!</definedName>
    <definedName name="NPVHi_CapCost_Alt0">Costs_Capital!$F$17:$F$101</definedName>
    <definedName name="NPVHi_CapCost_Alt1" localSheetId="2">Benefits_FloodRisk!#REF!</definedName>
    <definedName name="NPVHi_CapCost_Alt1">Costs_Capital!$L$17:$L$101</definedName>
    <definedName name="NPVHi_CapCost_Alt2" localSheetId="2">Benefits_FloodRisk!#REF!</definedName>
    <definedName name="NPVHi_CapCost_Alt2">Costs_Capital!$R$17:$R$101</definedName>
    <definedName name="NPVHi_OpCost_Alt0">Costs_O_and_M!#REF!</definedName>
    <definedName name="NPVHi_OpCost_Alt1">Costs_O_and_M!#REF!</definedName>
    <definedName name="NPVHi_OpCost_Alt2">Costs_O_and_M!#REF!</definedName>
    <definedName name="NPVLow_CapCost_Alt0" localSheetId="2">Benefits_FloodRisk!#REF!</definedName>
    <definedName name="NPVLow_CapCost_Alt0">Costs_Capital!$D$17:$D$101</definedName>
    <definedName name="NPVLow_CapCost_Alt1" localSheetId="2">Benefits_FloodRisk!#REF!</definedName>
    <definedName name="NPVLow_CapCost_Alt1">Costs_Capital!$J$17:$J$101</definedName>
    <definedName name="NPVLow_CapCost_Alt2" localSheetId="2">Benefits_FloodRisk!#REF!</definedName>
    <definedName name="NPVLow_CapCost_Alt2">Costs_Capital!$P$17:$P$101</definedName>
    <definedName name="NPVLow_OpCost_Alt0">Costs_O_and_M!#REF!</definedName>
    <definedName name="NPVLow_OpCost_Alt1">Costs_O_and_M!#REF!</definedName>
    <definedName name="NPVLow_OpCost_Alt2">Costs_O_and_M!#REF!</definedName>
    <definedName name="NPVMid_CapCost_Alt0" localSheetId="2">Benefits_FloodRisk!#REF!</definedName>
    <definedName name="NPVMid_CapCost_Alt0">Costs_Capital!$E$17:$E$101</definedName>
    <definedName name="NPVMid_CapCost_Alt1" localSheetId="2">Benefits_FloodRisk!#REF!</definedName>
    <definedName name="NPVMid_CapCost_Alt1">Costs_Capital!$K$17:$K$101</definedName>
    <definedName name="NPVMid_CapCost_Alt2" localSheetId="2">Benefits_FloodRisk!#REF!</definedName>
    <definedName name="NPVMid_CapCost_Alt2">Costs_Capital!$Q$17:$Q$101</definedName>
    <definedName name="NPVMid_OpCost_Alt0">Costs_O_and_M!#REF!</definedName>
    <definedName name="NPVMid_OpCost_Alt1">Costs_O_and_M!#REF!</definedName>
    <definedName name="NPVMid_OpCost_Alt2">Costs_O_and_M!#REF!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26" l="1"/>
  <c r="N11" i="26" s="1"/>
  <c r="N14" i="26"/>
  <c r="N33" i="26" s="1"/>
  <c r="N15" i="26"/>
  <c r="N34" i="26"/>
  <c r="N16" i="26"/>
  <c r="N35" i="26" s="1"/>
  <c r="N17" i="26"/>
  <c r="N36" i="26"/>
  <c r="I10" i="26"/>
  <c r="I11" i="26"/>
  <c r="I14" i="26"/>
  <c r="I33" i="26"/>
  <c r="I15" i="26"/>
  <c r="I34" i="26" s="1"/>
  <c r="I16" i="26"/>
  <c r="I35" i="26"/>
  <c r="I17" i="26"/>
  <c r="I36" i="26" s="1"/>
  <c r="A1" i="14"/>
  <c r="M2" i="19"/>
  <c r="B37" i="19"/>
  <c r="AC6" i="19" s="1"/>
  <c r="F6" i="19"/>
  <c r="B38" i="19"/>
  <c r="AD6" i="19" s="1"/>
  <c r="F2" i="19"/>
  <c r="F4" i="19"/>
  <c r="B40" i="19"/>
  <c r="AE6" i="19" s="1"/>
  <c r="B36" i="19"/>
  <c r="AH6" i="19"/>
  <c r="AH7" i="19" s="1"/>
  <c r="AH8" i="19" s="1"/>
  <c r="AH9" i="19" s="1"/>
  <c r="AH10" i="19" s="1"/>
  <c r="AH11" i="19" s="1"/>
  <c r="AH12" i="19" s="1"/>
  <c r="AH13" i="19" s="1"/>
  <c r="AH14" i="19" s="1"/>
  <c r="AH15" i="19" s="1"/>
  <c r="F3" i="19"/>
  <c r="F5" i="19"/>
  <c r="D37" i="19"/>
  <c r="D38" i="19"/>
  <c r="AD16" i="19"/>
  <c r="D40" i="19"/>
  <c r="AE16" i="19" s="1"/>
  <c r="AE7" i="19"/>
  <c r="AE8" i="19" s="1"/>
  <c r="AF7" i="19"/>
  <c r="AG7" i="19"/>
  <c r="AG8" i="19" s="1"/>
  <c r="AG9" i="19" s="1"/>
  <c r="AG10" i="19" s="1"/>
  <c r="AG11" i="19" s="1"/>
  <c r="AG12" i="19" s="1"/>
  <c r="AG13" i="19" s="1"/>
  <c r="AG14" i="19" s="1"/>
  <c r="AG15" i="19" s="1"/>
  <c r="D36" i="19"/>
  <c r="AH16" i="19"/>
  <c r="AF8" i="19"/>
  <c r="AF9" i="19" s="1"/>
  <c r="AE9" i="19"/>
  <c r="AE10" i="19" s="1"/>
  <c r="AE11" i="19" s="1"/>
  <c r="AE12" i="19" s="1"/>
  <c r="AE13" i="19" s="1"/>
  <c r="AE14" i="19" s="1"/>
  <c r="AE15" i="19" s="1"/>
  <c r="AF10" i="19"/>
  <c r="AF11" i="19" s="1"/>
  <c r="AF12" i="19" s="1"/>
  <c r="AF13" i="19" s="1"/>
  <c r="AF14" i="19" s="1"/>
  <c r="AF15" i="19" s="1"/>
  <c r="AC17" i="19"/>
  <c r="AD17" i="19"/>
  <c r="AE17" i="19"/>
  <c r="AH17" i="19"/>
  <c r="AK17" i="19"/>
  <c r="AD18" i="19"/>
  <c r="AE18" i="19"/>
  <c r="AH18" i="19"/>
  <c r="AD19" i="19"/>
  <c r="AE19" i="19"/>
  <c r="AH19" i="19"/>
  <c r="AD20" i="19"/>
  <c r="AE20" i="19"/>
  <c r="AH20" i="19"/>
  <c r="AC21" i="19"/>
  <c r="AJ21" i="19" s="1"/>
  <c r="AD21" i="19"/>
  <c r="AE21" i="19"/>
  <c r="AH21" i="19"/>
  <c r="AK21" i="19"/>
  <c r="AD22" i="19"/>
  <c r="AE22" i="19"/>
  <c r="AH22" i="19"/>
  <c r="AD23" i="19"/>
  <c r="AE23" i="19"/>
  <c r="AH23" i="19"/>
  <c r="AD24" i="19"/>
  <c r="AE24" i="19"/>
  <c r="AH24" i="19"/>
  <c r="AC25" i="19"/>
  <c r="AD25" i="19"/>
  <c r="AE25" i="19"/>
  <c r="AH25" i="19"/>
  <c r="AK25" i="19"/>
  <c r="AD26" i="19"/>
  <c r="AE26" i="19"/>
  <c r="AH26" i="19"/>
  <c r="AD27" i="19"/>
  <c r="AE27" i="19"/>
  <c r="AH27" i="19"/>
  <c r="AD28" i="19"/>
  <c r="AE28" i="19"/>
  <c r="AH28" i="19"/>
  <c r="AC29" i="19"/>
  <c r="AJ29" i="19" s="1"/>
  <c r="AD29" i="19"/>
  <c r="AE29" i="19"/>
  <c r="AH29" i="19"/>
  <c r="AK29" i="19"/>
  <c r="AD30" i="19"/>
  <c r="AE30" i="19"/>
  <c r="AH30" i="19"/>
  <c r="AD31" i="19"/>
  <c r="AE31" i="19"/>
  <c r="AH31" i="19"/>
  <c r="AD32" i="19"/>
  <c r="AE32" i="19"/>
  <c r="AH32" i="19"/>
  <c r="AC33" i="19"/>
  <c r="AD33" i="19"/>
  <c r="AE33" i="19"/>
  <c r="AH33" i="19"/>
  <c r="AK33" i="19"/>
  <c r="AD34" i="19"/>
  <c r="AE34" i="19"/>
  <c r="AH34" i="19"/>
  <c r="AD35" i="19"/>
  <c r="AE35" i="19"/>
  <c r="AH3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B20" i="19"/>
  <c r="C20" i="19"/>
  <c r="D20" i="19"/>
  <c r="E20" i="19"/>
  <c r="P9" i="19"/>
  <c r="P13" i="19"/>
  <c r="P17" i="19"/>
  <c r="P21" i="19"/>
  <c r="P25" i="19"/>
  <c r="P29" i="19"/>
  <c r="P33" i="19"/>
  <c r="B12" i="19"/>
  <c r="C12" i="19"/>
  <c r="D12" i="19"/>
  <c r="E12" i="19"/>
  <c r="G12" i="19"/>
  <c r="D5" i="19"/>
  <c r="AI25" i="19"/>
  <c r="O6" i="19"/>
  <c r="O10" i="19"/>
  <c r="O22" i="19"/>
  <c r="O26" i="19"/>
  <c r="S6" i="19"/>
  <c r="T6" i="19"/>
  <c r="AA6" i="19" s="1"/>
  <c r="U6" i="19"/>
  <c r="X6" i="19"/>
  <c r="C37" i="19"/>
  <c r="S16" i="19"/>
  <c r="C38" i="19"/>
  <c r="T16" i="19"/>
  <c r="T7" i="19"/>
  <c r="T8" i="19" s="1"/>
  <c r="T9" i="19" s="1"/>
  <c r="T10" i="19" s="1"/>
  <c r="C40" i="19"/>
  <c r="U16" i="19" s="1"/>
  <c r="V7" i="19"/>
  <c r="V8" i="19" s="1"/>
  <c r="W7" i="19"/>
  <c r="W8" i="19" s="1"/>
  <c r="W9" i="19" s="1"/>
  <c r="C36" i="19"/>
  <c r="X16" i="19"/>
  <c r="X7" i="19"/>
  <c r="X8" i="19" s="1"/>
  <c r="X9" i="19" s="1"/>
  <c r="X10" i="19" s="1"/>
  <c r="V9" i="19"/>
  <c r="V10" i="19" s="1"/>
  <c r="V11" i="19" s="1"/>
  <c r="V12" i="19" s="1"/>
  <c r="V13" i="19" s="1"/>
  <c r="V14" i="19" s="1"/>
  <c r="V15" i="19" s="1"/>
  <c r="W10" i="19"/>
  <c r="W11" i="19" s="1"/>
  <c r="W12" i="19" s="1"/>
  <c r="W13" i="19" s="1"/>
  <c r="T11" i="19"/>
  <c r="T12" i="19" s="1"/>
  <c r="T13" i="19" s="1"/>
  <c r="T14" i="19" s="1"/>
  <c r="T15" i="19" s="1"/>
  <c r="X11" i="19"/>
  <c r="X12" i="19" s="1"/>
  <c r="X13" i="19" s="1"/>
  <c r="X14" i="19" s="1"/>
  <c r="X15" i="19" s="1"/>
  <c r="W14" i="19"/>
  <c r="W15" i="19" s="1"/>
  <c r="S17" i="19"/>
  <c r="T17" i="19"/>
  <c r="AA17" i="19" s="1"/>
  <c r="U17" i="19"/>
  <c r="X17" i="19"/>
  <c r="S18" i="19"/>
  <c r="Y18" i="19" s="1"/>
  <c r="T18" i="19"/>
  <c r="U18" i="19"/>
  <c r="X18" i="19"/>
  <c r="AA18" i="19"/>
  <c r="S19" i="19"/>
  <c r="T19" i="19"/>
  <c r="U19" i="19"/>
  <c r="X19" i="19"/>
  <c r="Y19" i="19" s="1"/>
  <c r="S20" i="19"/>
  <c r="T20" i="19"/>
  <c r="U20" i="19"/>
  <c r="X20" i="19"/>
  <c r="S21" i="19"/>
  <c r="T21" i="19"/>
  <c r="AA21" i="19" s="1"/>
  <c r="U21" i="19"/>
  <c r="X21" i="19"/>
  <c r="S22" i="19"/>
  <c r="T22" i="19"/>
  <c r="U22" i="19"/>
  <c r="X22" i="19"/>
  <c r="AA22" i="19"/>
  <c r="S23" i="19"/>
  <c r="T23" i="19"/>
  <c r="U23" i="19"/>
  <c r="AA23" i="19" s="1"/>
  <c r="X23" i="19"/>
  <c r="S24" i="19"/>
  <c r="T24" i="19"/>
  <c r="U24" i="19"/>
  <c r="Y24" i="19" s="1"/>
  <c r="X24" i="19"/>
  <c r="S25" i="19"/>
  <c r="T25" i="19"/>
  <c r="AA25" i="19" s="1"/>
  <c r="U25" i="19"/>
  <c r="X25" i="19"/>
  <c r="S26" i="19"/>
  <c r="T26" i="19"/>
  <c r="U26" i="19"/>
  <c r="X26" i="19"/>
  <c r="AA26" i="19"/>
  <c r="S27" i="19"/>
  <c r="T27" i="19"/>
  <c r="U27" i="19"/>
  <c r="AA27" i="19" s="1"/>
  <c r="X27" i="19"/>
  <c r="S28" i="19"/>
  <c r="T28" i="19"/>
  <c r="AA28" i="19" s="1"/>
  <c r="U28" i="19"/>
  <c r="X28" i="19"/>
  <c r="S29" i="19"/>
  <c r="T29" i="19"/>
  <c r="AA29" i="19" s="1"/>
  <c r="U29" i="19"/>
  <c r="X29" i="19"/>
  <c r="S30" i="19"/>
  <c r="Y30" i="19" s="1"/>
  <c r="T30" i="19"/>
  <c r="U30" i="19"/>
  <c r="X30" i="19"/>
  <c r="AA30" i="19"/>
  <c r="S31" i="19"/>
  <c r="T31" i="19"/>
  <c r="U31" i="19"/>
  <c r="X31" i="19"/>
  <c r="Y31" i="19" s="1"/>
  <c r="S32" i="19"/>
  <c r="T32" i="19"/>
  <c r="U32" i="19"/>
  <c r="X32" i="19"/>
  <c r="S33" i="19"/>
  <c r="Z33" i="19" s="1"/>
  <c r="T33" i="19"/>
  <c r="U33" i="19"/>
  <c r="X33" i="19"/>
  <c r="AA33" i="19"/>
  <c r="S34" i="19"/>
  <c r="T34" i="19"/>
  <c r="U34" i="19"/>
  <c r="X34" i="19"/>
  <c r="AA34" i="19" s="1"/>
  <c r="S35" i="19"/>
  <c r="T35" i="19"/>
  <c r="U35" i="19"/>
  <c r="AA35" i="19" s="1"/>
  <c r="X35" i="19"/>
  <c r="Z6" i="19"/>
  <c r="Z16" i="19"/>
  <c r="Z17" i="19"/>
  <c r="Z20" i="19"/>
  <c r="Z21" i="19"/>
  <c r="Z22" i="19"/>
  <c r="Z23" i="19"/>
  <c r="Z24" i="19"/>
  <c r="Z26" i="19"/>
  <c r="Z27" i="19"/>
  <c r="Z28" i="19"/>
  <c r="Z31" i="19"/>
  <c r="Z32" i="19"/>
  <c r="Y17" i="19"/>
  <c r="Y20" i="19"/>
  <c r="Y21" i="19"/>
  <c r="Y25" i="19"/>
  <c r="Y28" i="19"/>
  <c r="Y29" i="19"/>
  <c r="Y32" i="19"/>
  <c r="Y33" i="19"/>
  <c r="C6" i="24"/>
  <c r="E42" i="18" s="1"/>
  <c r="AB1" i="19"/>
  <c r="A55" i="19"/>
  <c r="G1" i="1"/>
  <c r="R1" i="19" s="1"/>
  <c r="J11" i="17"/>
  <c r="J43" i="17" s="1"/>
  <c r="J18" i="17"/>
  <c r="J23" i="17"/>
  <c r="J28" i="17"/>
  <c r="J36" i="17"/>
  <c r="J41" i="17"/>
  <c r="K6" i="17"/>
  <c r="I6" i="17"/>
  <c r="G38" i="18"/>
  <c r="D7" i="18"/>
  <c r="D10" i="18" s="1"/>
  <c r="D11" i="18"/>
  <c r="B12" i="11"/>
  <c r="H12" i="11" s="1"/>
  <c r="N12" i="11" s="1"/>
  <c r="M4" i="1"/>
  <c r="R5" i="11" s="1"/>
  <c r="N105" i="11"/>
  <c r="M7" i="1"/>
  <c r="R6" i="11" s="1"/>
  <c r="R106" i="11" s="1"/>
  <c r="N106" i="11"/>
  <c r="M10" i="1"/>
  <c r="R7" i="11" s="1"/>
  <c r="R107" i="11" s="1"/>
  <c r="M13" i="1"/>
  <c r="R8" i="11"/>
  <c r="R108" i="11" s="1"/>
  <c r="N109" i="11"/>
  <c r="R17" i="11"/>
  <c r="N108" i="11"/>
  <c r="R18" i="11"/>
  <c r="R19" i="11"/>
  <c r="N107" i="11"/>
  <c r="R20" i="11"/>
  <c r="R21" i="11"/>
  <c r="N110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L4" i="1"/>
  <c r="Q5" i="11"/>
  <c r="Q105" i="11"/>
  <c r="L7" i="1"/>
  <c r="Q6" i="11"/>
  <c r="Q106" i="11"/>
  <c r="L10" i="1"/>
  <c r="Q7" i="11" s="1"/>
  <c r="L13" i="1"/>
  <c r="Q8" i="11"/>
  <c r="Q17" i="11"/>
  <c r="Q108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K4" i="1"/>
  <c r="P5" i="11" s="1"/>
  <c r="K7" i="1"/>
  <c r="P6" i="11" s="1"/>
  <c r="P106" i="11" s="1"/>
  <c r="K10" i="1"/>
  <c r="P7" i="11"/>
  <c r="P107" i="11" s="1"/>
  <c r="K13" i="1"/>
  <c r="P8" i="11" s="1"/>
  <c r="P108" i="11" s="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A5" i="11"/>
  <c r="G5" i="11" s="1"/>
  <c r="A6" i="11"/>
  <c r="M6" i="11" s="1"/>
  <c r="M106" i="11" s="1"/>
  <c r="G6" i="11"/>
  <c r="A7" i="11"/>
  <c r="G7" i="11" s="1"/>
  <c r="A8" i="11"/>
  <c r="G8" i="11"/>
  <c r="A9" i="11"/>
  <c r="G9" i="11" s="1"/>
  <c r="A10" i="11"/>
  <c r="M10" i="11" s="1"/>
  <c r="M110" i="11" s="1"/>
  <c r="G10" i="11"/>
  <c r="G12" i="11"/>
  <c r="M12" i="11" s="1"/>
  <c r="M1" i="11"/>
  <c r="M15" i="11" s="1"/>
  <c r="M5" i="11"/>
  <c r="M8" i="11"/>
  <c r="M9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M105" i="11"/>
  <c r="M108" i="11"/>
  <c r="M109" i="11"/>
  <c r="G7" i="1"/>
  <c r="J6" i="11"/>
  <c r="J106" i="11" s="1"/>
  <c r="H106" i="11"/>
  <c r="G4" i="1"/>
  <c r="J5" i="11"/>
  <c r="G10" i="1"/>
  <c r="J7" i="11" s="1"/>
  <c r="J9" i="11" s="1"/>
  <c r="J109" i="11" s="1"/>
  <c r="G13" i="1"/>
  <c r="J8" i="11"/>
  <c r="H109" i="11"/>
  <c r="J17" i="11"/>
  <c r="P6" i="17"/>
  <c r="N6" i="17"/>
  <c r="E3" i="17"/>
  <c r="N3" i="17"/>
  <c r="N2" i="17"/>
  <c r="N1" i="17"/>
  <c r="O11" i="17"/>
  <c r="O18" i="17"/>
  <c r="O23" i="17"/>
  <c r="O28" i="17"/>
  <c r="O36" i="17"/>
  <c r="O41" i="17"/>
  <c r="E2" i="17"/>
  <c r="M45" i="17" s="1"/>
  <c r="I1" i="17"/>
  <c r="E1" i="17"/>
  <c r="AH55" i="19"/>
  <c r="AE55" i="19"/>
  <c r="AD55" i="19"/>
  <c r="AC55" i="19"/>
  <c r="AI55" i="19" s="1"/>
  <c r="AH54" i="19"/>
  <c r="AE54" i="19"/>
  <c r="AD54" i="19"/>
  <c r="AC54" i="19"/>
  <c r="AI54" i="19" s="1"/>
  <c r="AH53" i="19"/>
  <c r="AE53" i="19"/>
  <c r="AD53" i="19"/>
  <c r="AC53" i="19"/>
  <c r="AK53" i="19" s="1"/>
  <c r="AH52" i="19"/>
  <c r="AE52" i="19"/>
  <c r="AD52" i="19"/>
  <c r="AC52" i="19"/>
  <c r="AJ52" i="19" s="1"/>
  <c r="AH51" i="19"/>
  <c r="AE51" i="19"/>
  <c r="AD51" i="19"/>
  <c r="AC51" i="19"/>
  <c r="AI51" i="19" s="1"/>
  <c r="AH50" i="19"/>
  <c r="AE50" i="19"/>
  <c r="AD50" i="19"/>
  <c r="AC50" i="19"/>
  <c r="AI50" i="19" s="1"/>
  <c r="AH49" i="19"/>
  <c r="AE49" i="19"/>
  <c r="AD49" i="19"/>
  <c r="AC49" i="19"/>
  <c r="AK49" i="19" s="1"/>
  <c r="AH48" i="19"/>
  <c r="AE48" i="19"/>
  <c r="AD48" i="19"/>
  <c r="AC48" i="19"/>
  <c r="AJ48" i="19" s="1"/>
  <c r="AH47" i="19"/>
  <c r="AE47" i="19"/>
  <c r="AD47" i="19"/>
  <c r="AC47" i="19"/>
  <c r="AI47" i="19" s="1"/>
  <c r="AH46" i="19"/>
  <c r="AE46" i="19"/>
  <c r="AD46" i="19"/>
  <c r="AC46" i="19"/>
  <c r="AI46" i="19" s="1"/>
  <c r="AH45" i="19"/>
  <c r="AE45" i="19"/>
  <c r="AD45" i="19"/>
  <c r="AC45" i="19"/>
  <c r="AK45" i="19" s="1"/>
  <c r="AH44" i="19"/>
  <c r="AE44" i="19"/>
  <c r="AD44" i="19"/>
  <c r="AC44" i="19"/>
  <c r="AJ44" i="19" s="1"/>
  <c r="AH43" i="19"/>
  <c r="AE43" i="19"/>
  <c r="AD43" i="19"/>
  <c r="AC43" i="19"/>
  <c r="AI43" i="19" s="1"/>
  <c r="AH42" i="19"/>
  <c r="AE42" i="19"/>
  <c r="AD42" i="19"/>
  <c r="AC42" i="19"/>
  <c r="AI42" i="19" s="1"/>
  <c r="AH41" i="19"/>
  <c r="AE41" i="19"/>
  <c r="AD41" i="19"/>
  <c r="AC41" i="19"/>
  <c r="AK41" i="19" s="1"/>
  <c r="AH40" i="19"/>
  <c r="AE40" i="19"/>
  <c r="AD40" i="19"/>
  <c r="AC40" i="19"/>
  <c r="AJ40" i="19" s="1"/>
  <c r="AH39" i="19"/>
  <c r="AE39" i="19"/>
  <c r="AD39" i="19"/>
  <c r="AC39" i="19"/>
  <c r="AI39" i="19" s="1"/>
  <c r="AH38" i="19"/>
  <c r="AE38" i="19"/>
  <c r="AD38" i="19"/>
  <c r="AC38" i="19"/>
  <c r="AI38" i="19" s="1"/>
  <c r="AH37" i="19"/>
  <c r="AE37" i="19"/>
  <c r="AD37" i="19"/>
  <c r="AC37" i="19"/>
  <c r="AK37" i="19" s="1"/>
  <c r="AH36" i="19"/>
  <c r="AE36" i="19"/>
  <c r="AD36" i="19"/>
  <c r="AC36" i="19"/>
  <c r="AJ36" i="19" s="1"/>
  <c r="X55" i="19"/>
  <c r="U55" i="19"/>
  <c r="T55" i="19"/>
  <c r="S55" i="19"/>
  <c r="X54" i="19"/>
  <c r="U54" i="19"/>
  <c r="T54" i="19"/>
  <c r="S54" i="19"/>
  <c r="X53" i="19"/>
  <c r="U53" i="19"/>
  <c r="T53" i="19"/>
  <c r="S53" i="19"/>
  <c r="X52" i="19"/>
  <c r="U52" i="19"/>
  <c r="T52" i="19"/>
  <c r="S52" i="19"/>
  <c r="X51" i="19"/>
  <c r="U51" i="19"/>
  <c r="T51" i="19"/>
  <c r="S51" i="19"/>
  <c r="X50" i="19"/>
  <c r="U50" i="19"/>
  <c r="T50" i="19"/>
  <c r="S50" i="19"/>
  <c r="X49" i="19"/>
  <c r="U49" i="19"/>
  <c r="T49" i="19"/>
  <c r="S49" i="19"/>
  <c r="X48" i="19"/>
  <c r="U48" i="19"/>
  <c r="T48" i="19"/>
  <c r="S48" i="19"/>
  <c r="X47" i="19"/>
  <c r="U47" i="19"/>
  <c r="T47" i="19"/>
  <c r="S47" i="19"/>
  <c r="X46" i="19"/>
  <c r="U46" i="19"/>
  <c r="T46" i="19"/>
  <c r="S46" i="19"/>
  <c r="X45" i="19"/>
  <c r="U45" i="19"/>
  <c r="T45" i="19"/>
  <c r="S45" i="19"/>
  <c r="X44" i="19"/>
  <c r="U44" i="19"/>
  <c r="T44" i="19"/>
  <c r="S44" i="19"/>
  <c r="X43" i="19"/>
  <c r="U43" i="19"/>
  <c r="T43" i="19"/>
  <c r="S43" i="19"/>
  <c r="X42" i="19"/>
  <c r="U42" i="19"/>
  <c r="T42" i="19"/>
  <c r="S42" i="19"/>
  <c r="X41" i="19"/>
  <c r="U41" i="19"/>
  <c r="T41" i="19"/>
  <c r="S41" i="19"/>
  <c r="X40" i="19"/>
  <c r="U40" i="19"/>
  <c r="T40" i="19"/>
  <c r="S40" i="19"/>
  <c r="X39" i="19"/>
  <c r="U39" i="19"/>
  <c r="T39" i="19"/>
  <c r="S39" i="19"/>
  <c r="X38" i="19"/>
  <c r="U38" i="19"/>
  <c r="T38" i="19"/>
  <c r="S38" i="19"/>
  <c r="X37" i="19"/>
  <c r="U37" i="19"/>
  <c r="T37" i="19"/>
  <c r="S37" i="19"/>
  <c r="X36" i="19"/>
  <c r="U36" i="19"/>
  <c r="T36" i="19"/>
  <c r="S36" i="19"/>
  <c r="D39" i="19"/>
  <c r="C39" i="19"/>
  <c r="B39" i="19"/>
  <c r="D35" i="19"/>
  <c r="AK55" i="19"/>
  <c r="AK54" i="19"/>
  <c r="AJ54" i="19"/>
  <c r="AJ53" i="19"/>
  <c r="AI53" i="19"/>
  <c r="AI52" i="19"/>
  <c r="AK51" i="19"/>
  <c r="AK50" i="19"/>
  <c r="AJ50" i="19"/>
  <c r="AJ49" i="19"/>
  <c r="AI49" i="19"/>
  <c r="AI48" i="19"/>
  <c r="AK47" i="19"/>
  <c r="AK46" i="19"/>
  <c r="AJ46" i="19"/>
  <c r="AJ45" i="19"/>
  <c r="AI45" i="19"/>
  <c r="AI44" i="19"/>
  <c r="AK43" i="19"/>
  <c r="AK42" i="19"/>
  <c r="AJ42" i="19"/>
  <c r="AJ41" i="19"/>
  <c r="AI41" i="19"/>
  <c r="AI40" i="19"/>
  <c r="AK39" i="19"/>
  <c r="AK38" i="19"/>
  <c r="AJ38" i="19"/>
  <c r="AJ37" i="19"/>
  <c r="AI37" i="19"/>
  <c r="AI36" i="19"/>
  <c r="W2" i="19"/>
  <c r="AG2" i="19" s="1"/>
  <c r="H1" i="19"/>
  <c r="B35" i="19"/>
  <c r="B47" i="18"/>
  <c r="B62" i="18" s="1"/>
  <c r="F7" i="18"/>
  <c r="F10" i="18"/>
  <c r="C47" i="18"/>
  <c r="C62" i="18" s="1"/>
  <c r="F11" i="18"/>
  <c r="D47" i="18"/>
  <c r="D62" i="18" s="1"/>
  <c r="F12" i="18"/>
  <c r="E47" i="18"/>
  <c r="E62" i="18" s="1"/>
  <c r="F13" i="18"/>
  <c r="E37" i="18"/>
  <c r="E52" i="18"/>
  <c r="F1" i="18"/>
  <c r="A60" i="18" s="1"/>
  <c r="D1" i="18"/>
  <c r="A55" i="18"/>
  <c r="B1" i="18"/>
  <c r="A50" i="18" s="1"/>
  <c r="A44" i="18"/>
  <c r="A39" i="18"/>
  <c r="A34" i="18"/>
  <c r="O31" i="26"/>
  <c r="N31" i="26"/>
  <c r="M31" i="26"/>
  <c r="K1" i="1"/>
  <c r="D43" i="1"/>
  <c r="C43" i="1"/>
  <c r="C1" i="1"/>
  <c r="B43" i="1" s="1"/>
  <c r="K1" i="26"/>
  <c r="O39" i="26"/>
  <c r="M39" i="26"/>
  <c r="N38" i="26"/>
  <c r="N18" i="26"/>
  <c r="N37" i="26" s="1"/>
  <c r="M37" i="26" s="1"/>
  <c r="O37" i="26"/>
  <c r="O36" i="26"/>
  <c r="M36" i="26"/>
  <c r="O35" i="26"/>
  <c r="M35" i="26"/>
  <c r="O34" i="26"/>
  <c r="M34" i="26"/>
  <c r="O33" i="26"/>
  <c r="M33" i="26"/>
  <c r="N8" i="26"/>
  <c r="O22" i="26"/>
  <c r="M23" i="26"/>
  <c r="O23" i="26" s="1"/>
  <c r="M24" i="26"/>
  <c r="O24" i="26"/>
  <c r="M26" i="26"/>
  <c r="O26" i="26"/>
  <c r="M25" i="26"/>
  <c r="O25" i="26" s="1"/>
  <c r="L3" i="26"/>
  <c r="F1" i="26"/>
  <c r="A1" i="26"/>
  <c r="J39" i="26"/>
  <c r="H39" i="26"/>
  <c r="I38" i="26"/>
  <c r="I18" i="26"/>
  <c r="I37" i="26"/>
  <c r="J37" i="26" s="1"/>
  <c r="J36" i="26"/>
  <c r="H36" i="26"/>
  <c r="J35" i="26"/>
  <c r="H35" i="26"/>
  <c r="J34" i="26"/>
  <c r="H34" i="26"/>
  <c r="J33" i="26"/>
  <c r="H33" i="26"/>
  <c r="I8" i="26"/>
  <c r="I9" i="26"/>
  <c r="J31" i="26"/>
  <c r="I31" i="26"/>
  <c r="H31" i="26"/>
  <c r="J22" i="26"/>
  <c r="H23" i="26"/>
  <c r="J23" i="26"/>
  <c r="H24" i="26"/>
  <c r="J24" i="26" s="1"/>
  <c r="H28" i="26"/>
  <c r="H26" i="26"/>
  <c r="J26" i="26" s="1"/>
  <c r="H25" i="26"/>
  <c r="J25" i="26"/>
  <c r="G3" i="26"/>
  <c r="H40" i="1"/>
  <c r="G40" i="1"/>
  <c r="H39" i="1"/>
  <c r="G39" i="1"/>
  <c r="H38" i="1"/>
  <c r="G38" i="1"/>
  <c r="H37" i="1"/>
  <c r="H41" i="1" s="1"/>
  <c r="G37" i="1"/>
  <c r="H36" i="1"/>
  <c r="G36" i="1"/>
  <c r="G41" i="1" s="1"/>
  <c r="H35" i="1"/>
  <c r="G35" i="1"/>
  <c r="D35" i="1"/>
  <c r="C35" i="1"/>
  <c r="C24" i="1"/>
  <c r="M16" i="1"/>
  <c r="L16" i="1"/>
  <c r="K16" i="1"/>
  <c r="I16" i="1"/>
  <c r="H16" i="1"/>
  <c r="G16" i="1"/>
  <c r="E16" i="1"/>
  <c r="D16" i="1"/>
  <c r="C16" i="1"/>
  <c r="E22" i="26"/>
  <c r="C23" i="26"/>
  <c r="E23" i="26"/>
  <c r="E28" i="26" s="1"/>
  <c r="C24" i="26"/>
  <c r="E24" i="26" s="1"/>
  <c r="C28" i="26"/>
  <c r="D8" i="26"/>
  <c r="D9" i="26" s="1"/>
  <c r="D7" i="26" s="1"/>
  <c r="D32" i="26" s="1"/>
  <c r="D10" i="26"/>
  <c r="D11" i="26"/>
  <c r="D14" i="26"/>
  <c r="D33" i="26"/>
  <c r="C33" i="26" s="1"/>
  <c r="D15" i="26"/>
  <c r="D34" i="26" s="1"/>
  <c r="D16" i="26"/>
  <c r="D35" i="26"/>
  <c r="C35" i="26" s="1"/>
  <c r="D17" i="26"/>
  <c r="D36" i="26" s="1"/>
  <c r="D18" i="26"/>
  <c r="D37" i="26"/>
  <c r="C37" i="26" s="1"/>
  <c r="D38" i="26"/>
  <c r="B8" i="19"/>
  <c r="E33" i="26"/>
  <c r="E37" i="26"/>
  <c r="E39" i="26"/>
  <c r="C39" i="26"/>
  <c r="D41" i="1"/>
  <c r="C41" i="1"/>
  <c r="B41" i="1"/>
  <c r="AA55" i="19"/>
  <c r="Z55" i="19"/>
  <c r="Y55" i="19"/>
  <c r="AA54" i="19"/>
  <c r="Z54" i="19"/>
  <c r="Y54" i="19"/>
  <c r="AA53" i="19"/>
  <c r="Z53" i="19"/>
  <c r="Y53" i="19"/>
  <c r="AA52" i="19"/>
  <c r="Z52" i="19"/>
  <c r="Y52" i="19"/>
  <c r="AA51" i="19"/>
  <c r="Z51" i="19"/>
  <c r="Y51" i="19"/>
  <c r="AA50" i="19"/>
  <c r="Z50" i="19"/>
  <c r="Y50" i="19"/>
  <c r="AA49" i="19"/>
  <c r="Z49" i="19"/>
  <c r="Y49" i="19"/>
  <c r="AA48" i="19"/>
  <c r="Z48" i="19"/>
  <c r="Y48" i="19"/>
  <c r="AA47" i="19"/>
  <c r="Z47" i="19"/>
  <c r="Y47" i="19"/>
  <c r="AA46" i="19"/>
  <c r="Z46" i="19"/>
  <c r="Y46" i="19"/>
  <c r="AA45" i="19"/>
  <c r="Z45" i="19"/>
  <c r="Y45" i="19"/>
  <c r="AA44" i="19"/>
  <c r="Z44" i="19"/>
  <c r="Y44" i="19"/>
  <c r="AA43" i="19"/>
  <c r="Z43" i="19"/>
  <c r="Y43" i="19"/>
  <c r="AA42" i="19"/>
  <c r="Z42" i="19"/>
  <c r="Y42" i="19"/>
  <c r="AA41" i="19"/>
  <c r="Z41" i="19"/>
  <c r="Y41" i="19"/>
  <c r="AA40" i="19"/>
  <c r="Z40" i="19"/>
  <c r="Y40" i="19"/>
  <c r="AA39" i="19"/>
  <c r="Z39" i="19"/>
  <c r="Y39" i="19"/>
  <c r="AA38" i="19"/>
  <c r="Z38" i="19"/>
  <c r="Y38" i="19"/>
  <c r="AA37" i="19"/>
  <c r="Z37" i="19"/>
  <c r="Y37" i="19"/>
  <c r="AA36" i="19"/>
  <c r="Z36" i="19"/>
  <c r="Y36" i="19"/>
  <c r="Q55" i="19"/>
  <c r="P55" i="19"/>
  <c r="O55" i="19"/>
  <c r="Q54" i="19"/>
  <c r="P54" i="19"/>
  <c r="O54" i="19"/>
  <c r="Q53" i="19"/>
  <c r="P53" i="19"/>
  <c r="O53" i="19"/>
  <c r="Q52" i="19"/>
  <c r="P52" i="19"/>
  <c r="O52" i="19"/>
  <c r="Q51" i="19"/>
  <c r="P51" i="19"/>
  <c r="O51" i="19"/>
  <c r="Q50" i="19"/>
  <c r="P50" i="19"/>
  <c r="O50" i="19"/>
  <c r="Q49" i="19"/>
  <c r="P49" i="19"/>
  <c r="O49" i="19"/>
  <c r="Q48" i="19"/>
  <c r="P48" i="19"/>
  <c r="O48" i="19"/>
  <c r="Q47" i="19"/>
  <c r="P47" i="19"/>
  <c r="O47" i="19"/>
  <c r="Q46" i="19"/>
  <c r="P46" i="19"/>
  <c r="O46" i="19"/>
  <c r="Q45" i="19"/>
  <c r="P45" i="19"/>
  <c r="O45" i="19"/>
  <c r="Q44" i="19"/>
  <c r="P44" i="19"/>
  <c r="O44" i="19"/>
  <c r="Q43" i="19"/>
  <c r="P43" i="19"/>
  <c r="O43" i="19"/>
  <c r="Q42" i="19"/>
  <c r="P42" i="19"/>
  <c r="O42" i="19"/>
  <c r="Q41" i="19"/>
  <c r="P41" i="19"/>
  <c r="O41" i="19"/>
  <c r="Q40" i="19"/>
  <c r="P40" i="19"/>
  <c r="O40" i="19"/>
  <c r="Q39" i="19"/>
  <c r="P39" i="19"/>
  <c r="O39" i="19"/>
  <c r="Q38" i="19"/>
  <c r="P38" i="19"/>
  <c r="O38" i="19"/>
  <c r="Q37" i="19"/>
  <c r="P37" i="19"/>
  <c r="O37" i="19"/>
  <c r="Q36" i="19"/>
  <c r="P36" i="19"/>
  <c r="O36" i="19"/>
  <c r="I4" i="1"/>
  <c r="I7" i="1"/>
  <c r="I10" i="1"/>
  <c r="L7" i="11" s="1"/>
  <c r="I13" i="1"/>
  <c r="H4" i="1"/>
  <c r="H7" i="1"/>
  <c r="H10" i="1"/>
  <c r="K7" i="11" s="1"/>
  <c r="K107" i="11" s="1"/>
  <c r="H13" i="1"/>
  <c r="E4" i="1"/>
  <c r="E7" i="1"/>
  <c r="E10" i="1"/>
  <c r="F7" i="11" s="1"/>
  <c r="F107" i="11" s="1"/>
  <c r="E13" i="1"/>
  <c r="D4" i="1"/>
  <c r="D7" i="1"/>
  <c r="D10" i="1"/>
  <c r="E7" i="11" s="1"/>
  <c r="D13" i="1"/>
  <c r="C4" i="1"/>
  <c r="C7" i="1"/>
  <c r="C10" i="1"/>
  <c r="D7" i="11" s="1"/>
  <c r="D107" i="11" s="1"/>
  <c r="C13" i="1"/>
  <c r="F11" i="17"/>
  <c r="F18" i="17"/>
  <c r="F23" i="17"/>
  <c r="F28" i="17"/>
  <c r="F36" i="17"/>
  <c r="F41" i="17"/>
  <c r="F43" i="17"/>
  <c r="E43" i="17" s="1"/>
  <c r="D41" i="19"/>
  <c r="C41" i="19"/>
  <c r="B41" i="19"/>
  <c r="R101" i="11"/>
  <c r="Q101" i="11"/>
  <c r="P101" i="11"/>
  <c r="R100" i="11"/>
  <c r="Q100" i="11"/>
  <c r="P100" i="11"/>
  <c r="R99" i="11"/>
  <c r="Q99" i="11"/>
  <c r="P99" i="11"/>
  <c r="R98" i="11"/>
  <c r="Q98" i="11"/>
  <c r="P98" i="11"/>
  <c r="R97" i="11"/>
  <c r="Q97" i="11"/>
  <c r="P97" i="11"/>
  <c r="R96" i="11"/>
  <c r="Q96" i="11"/>
  <c r="P96" i="11"/>
  <c r="R95" i="11"/>
  <c r="Q95" i="11"/>
  <c r="P95" i="11"/>
  <c r="R94" i="11"/>
  <c r="Q94" i="11"/>
  <c r="P94" i="11"/>
  <c r="R93" i="11"/>
  <c r="Q93" i="11"/>
  <c r="P93" i="11"/>
  <c r="R92" i="11"/>
  <c r="Q92" i="11"/>
  <c r="P92" i="11"/>
  <c r="R91" i="11"/>
  <c r="Q91" i="11"/>
  <c r="P91" i="11"/>
  <c r="R90" i="11"/>
  <c r="Q90" i="11"/>
  <c r="P90" i="11"/>
  <c r="R89" i="11"/>
  <c r="Q89" i="11"/>
  <c r="P89" i="11"/>
  <c r="R88" i="11"/>
  <c r="Q88" i="11"/>
  <c r="P88" i="11"/>
  <c r="R87" i="11"/>
  <c r="Q87" i="11"/>
  <c r="P87" i="11"/>
  <c r="R86" i="11"/>
  <c r="Q86" i="11"/>
  <c r="P86" i="11"/>
  <c r="R85" i="11"/>
  <c r="Q85" i="11"/>
  <c r="P85" i="11"/>
  <c r="R84" i="11"/>
  <c r="Q84" i="11"/>
  <c r="P84" i="11"/>
  <c r="R83" i="11"/>
  <c r="Q83" i="11"/>
  <c r="P83" i="11"/>
  <c r="R82" i="11"/>
  <c r="Q82" i="11"/>
  <c r="P82" i="11"/>
  <c r="R81" i="11"/>
  <c r="Q81" i="11"/>
  <c r="P81" i="11"/>
  <c r="R80" i="11"/>
  <c r="Q80" i="11"/>
  <c r="P80" i="11"/>
  <c r="R79" i="11"/>
  <c r="Q79" i="11"/>
  <c r="P79" i="11"/>
  <c r="R78" i="11"/>
  <c r="Q78" i="11"/>
  <c r="P78" i="11"/>
  <c r="R77" i="11"/>
  <c r="Q77" i="11"/>
  <c r="P77" i="11"/>
  <c r="R76" i="11"/>
  <c r="Q76" i="11"/>
  <c r="P76" i="11"/>
  <c r="R75" i="11"/>
  <c r="Q75" i="11"/>
  <c r="P75" i="11"/>
  <c r="R74" i="11"/>
  <c r="Q74" i="11"/>
  <c r="P74" i="11"/>
  <c r="R73" i="11"/>
  <c r="Q73" i="11"/>
  <c r="P73" i="11"/>
  <c r="R72" i="11"/>
  <c r="Q72" i="11"/>
  <c r="P72" i="11"/>
  <c r="R71" i="11"/>
  <c r="Q71" i="11"/>
  <c r="P71" i="11"/>
  <c r="R70" i="11"/>
  <c r="Q70" i="11"/>
  <c r="P70" i="11"/>
  <c r="R69" i="11"/>
  <c r="Q69" i="11"/>
  <c r="P69" i="11"/>
  <c r="R68" i="11"/>
  <c r="Q68" i="11"/>
  <c r="P68" i="11"/>
  <c r="R67" i="11"/>
  <c r="Q67" i="11"/>
  <c r="P67" i="11"/>
  <c r="R66" i="11"/>
  <c r="Q66" i="11"/>
  <c r="P66" i="11"/>
  <c r="R65" i="11"/>
  <c r="Q65" i="11"/>
  <c r="P65" i="11"/>
  <c r="R64" i="11"/>
  <c r="Q64" i="11"/>
  <c r="P64" i="11"/>
  <c r="R63" i="11"/>
  <c r="Q63" i="11"/>
  <c r="P63" i="11"/>
  <c r="R62" i="11"/>
  <c r="Q62" i="11"/>
  <c r="P62" i="11"/>
  <c r="R61" i="11"/>
  <c r="Q61" i="11"/>
  <c r="P61" i="11"/>
  <c r="R60" i="11"/>
  <c r="Q60" i="11"/>
  <c r="P60" i="11"/>
  <c r="R59" i="11"/>
  <c r="Q59" i="11"/>
  <c r="P59" i="11"/>
  <c r="R58" i="11"/>
  <c r="Q58" i="11"/>
  <c r="P58" i="11"/>
  <c r="R57" i="11"/>
  <c r="Q57" i="11"/>
  <c r="P57" i="11"/>
  <c r="R56" i="11"/>
  <c r="Q56" i="11"/>
  <c r="P56" i="11"/>
  <c r="R55" i="11"/>
  <c r="Q55" i="11"/>
  <c r="P55" i="11"/>
  <c r="R54" i="11"/>
  <c r="Q54" i="11"/>
  <c r="P54" i="11"/>
  <c r="R53" i="11"/>
  <c r="Q53" i="11"/>
  <c r="P53" i="11"/>
  <c r="R52" i="11"/>
  <c r="Q52" i="11"/>
  <c r="P52" i="11"/>
  <c r="R51" i="11"/>
  <c r="Q51" i="11"/>
  <c r="P51" i="11"/>
  <c r="R50" i="11"/>
  <c r="Q50" i="11"/>
  <c r="P50" i="11"/>
  <c r="R49" i="11"/>
  <c r="Q49" i="11"/>
  <c r="P49" i="11"/>
  <c r="R48" i="11"/>
  <c r="Q48" i="11"/>
  <c r="P48" i="11"/>
  <c r="R47" i="11"/>
  <c r="Q47" i="11"/>
  <c r="P47" i="11"/>
  <c r="L101" i="11"/>
  <c r="K101" i="11"/>
  <c r="J101" i="11"/>
  <c r="L100" i="11"/>
  <c r="K100" i="11"/>
  <c r="J100" i="11"/>
  <c r="L99" i="11"/>
  <c r="K99" i="11"/>
  <c r="J99" i="11"/>
  <c r="L98" i="11"/>
  <c r="K98" i="11"/>
  <c r="J98" i="11"/>
  <c r="L97" i="11"/>
  <c r="K97" i="11"/>
  <c r="J97" i="11"/>
  <c r="L96" i="11"/>
  <c r="K96" i="11"/>
  <c r="J96" i="11"/>
  <c r="L95" i="11"/>
  <c r="K95" i="11"/>
  <c r="J95" i="11"/>
  <c r="L94" i="11"/>
  <c r="K94" i="11"/>
  <c r="J94" i="11"/>
  <c r="L93" i="11"/>
  <c r="K93" i="11"/>
  <c r="J93" i="11"/>
  <c r="L92" i="11"/>
  <c r="K92" i="11"/>
  <c r="J92" i="11"/>
  <c r="L91" i="11"/>
  <c r="K91" i="11"/>
  <c r="J91" i="11"/>
  <c r="L90" i="11"/>
  <c r="K90" i="11"/>
  <c r="J90" i="11"/>
  <c r="L89" i="11"/>
  <c r="K89" i="11"/>
  <c r="J89" i="11"/>
  <c r="L88" i="11"/>
  <c r="K88" i="11"/>
  <c r="J88" i="11"/>
  <c r="L87" i="11"/>
  <c r="K87" i="11"/>
  <c r="J87" i="11"/>
  <c r="L86" i="11"/>
  <c r="K86" i="11"/>
  <c r="J86" i="11"/>
  <c r="L85" i="11"/>
  <c r="K85" i="11"/>
  <c r="J85" i="11"/>
  <c r="L84" i="11"/>
  <c r="K84" i="11"/>
  <c r="J84" i="11"/>
  <c r="L83" i="11"/>
  <c r="K83" i="11"/>
  <c r="J83" i="11"/>
  <c r="L82" i="11"/>
  <c r="K82" i="11"/>
  <c r="J82" i="11"/>
  <c r="L81" i="11"/>
  <c r="K81" i="11"/>
  <c r="J81" i="11"/>
  <c r="L80" i="11"/>
  <c r="K80" i="11"/>
  <c r="J80" i="11"/>
  <c r="L79" i="11"/>
  <c r="K79" i="11"/>
  <c r="J79" i="11"/>
  <c r="L78" i="11"/>
  <c r="K78" i="11"/>
  <c r="J78" i="11"/>
  <c r="L77" i="11"/>
  <c r="K77" i="11"/>
  <c r="J77" i="11"/>
  <c r="L76" i="11"/>
  <c r="K76" i="11"/>
  <c r="J76" i="11"/>
  <c r="L75" i="11"/>
  <c r="K75" i="11"/>
  <c r="J75" i="11"/>
  <c r="L74" i="11"/>
  <c r="K74" i="11"/>
  <c r="J74" i="11"/>
  <c r="L73" i="11"/>
  <c r="K73" i="11"/>
  <c r="J73" i="11"/>
  <c r="L72" i="11"/>
  <c r="K72" i="11"/>
  <c r="J72" i="11"/>
  <c r="L71" i="11"/>
  <c r="K71" i="11"/>
  <c r="J71" i="11"/>
  <c r="L70" i="11"/>
  <c r="K70" i="11"/>
  <c r="J70" i="11"/>
  <c r="L69" i="11"/>
  <c r="K69" i="11"/>
  <c r="J69" i="11"/>
  <c r="L68" i="11"/>
  <c r="K68" i="11"/>
  <c r="J68" i="11"/>
  <c r="L67" i="11"/>
  <c r="K67" i="11"/>
  <c r="J67" i="11"/>
  <c r="H110" i="11"/>
  <c r="L5" i="11"/>
  <c r="L105" i="11" s="1"/>
  <c r="L6" i="11"/>
  <c r="L8" i="11"/>
  <c r="L66" i="11"/>
  <c r="K5" i="11"/>
  <c r="K6" i="11"/>
  <c r="K10" i="11" s="1"/>
  <c r="K110" i="11" s="1"/>
  <c r="K8" i="11"/>
  <c r="K66" i="11"/>
  <c r="J66" i="11"/>
  <c r="L65" i="11"/>
  <c r="K65" i="11"/>
  <c r="J65" i="11"/>
  <c r="L64" i="11"/>
  <c r="K64" i="11"/>
  <c r="J64" i="11"/>
  <c r="L63" i="11"/>
  <c r="K63" i="11"/>
  <c r="J63" i="11"/>
  <c r="L62" i="11"/>
  <c r="K62" i="11"/>
  <c r="J62" i="11"/>
  <c r="L61" i="11"/>
  <c r="K61" i="11"/>
  <c r="J61" i="11"/>
  <c r="L60" i="11"/>
  <c r="K60" i="11"/>
  <c r="J60" i="11"/>
  <c r="L59" i="11"/>
  <c r="K59" i="11"/>
  <c r="J59" i="11"/>
  <c r="L58" i="11"/>
  <c r="K58" i="11"/>
  <c r="J58" i="11"/>
  <c r="L57" i="11"/>
  <c r="K57" i="11"/>
  <c r="J57" i="11"/>
  <c r="L56" i="11"/>
  <c r="K56" i="11"/>
  <c r="J56" i="11"/>
  <c r="L55" i="11"/>
  <c r="K55" i="11"/>
  <c r="J55" i="11"/>
  <c r="L54" i="11"/>
  <c r="K54" i="11"/>
  <c r="J54" i="11"/>
  <c r="L53" i="11"/>
  <c r="K53" i="11"/>
  <c r="J53" i="11"/>
  <c r="L52" i="11"/>
  <c r="K52" i="11"/>
  <c r="J52" i="11"/>
  <c r="L51" i="11"/>
  <c r="K51" i="11"/>
  <c r="J51" i="11"/>
  <c r="L50" i="11"/>
  <c r="K50" i="11"/>
  <c r="J50" i="11"/>
  <c r="L49" i="11"/>
  <c r="K49" i="11"/>
  <c r="J49" i="11"/>
  <c r="L48" i="11"/>
  <c r="K48" i="11"/>
  <c r="J48" i="11"/>
  <c r="L47" i="11"/>
  <c r="K47" i="11"/>
  <c r="J47" i="11"/>
  <c r="L46" i="11"/>
  <c r="K46" i="11"/>
  <c r="J46" i="11"/>
  <c r="L45" i="11"/>
  <c r="K45" i="11"/>
  <c r="J45" i="11"/>
  <c r="L44" i="11"/>
  <c r="K44" i="11"/>
  <c r="J44" i="11"/>
  <c r="L43" i="11"/>
  <c r="K43" i="11"/>
  <c r="J43" i="11"/>
  <c r="L42" i="11"/>
  <c r="K42" i="11"/>
  <c r="J42" i="11"/>
  <c r="L41" i="11"/>
  <c r="K41" i="11"/>
  <c r="J41" i="11"/>
  <c r="L40" i="11"/>
  <c r="K40" i="11"/>
  <c r="J40" i="11"/>
  <c r="L39" i="11"/>
  <c r="K39" i="11"/>
  <c r="J39" i="11"/>
  <c r="L38" i="11"/>
  <c r="K38" i="11"/>
  <c r="J38" i="11"/>
  <c r="L37" i="11"/>
  <c r="K37" i="11"/>
  <c r="J37" i="11"/>
  <c r="L36" i="11"/>
  <c r="K36" i="11"/>
  <c r="J36" i="11"/>
  <c r="L35" i="11"/>
  <c r="K35" i="11"/>
  <c r="J35" i="11"/>
  <c r="L34" i="11"/>
  <c r="K34" i="11"/>
  <c r="J34" i="11"/>
  <c r="L33" i="11"/>
  <c r="K33" i="11"/>
  <c r="J33" i="11"/>
  <c r="L32" i="11"/>
  <c r="K32" i="11"/>
  <c r="J32" i="11"/>
  <c r="L31" i="11"/>
  <c r="K31" i="11"/>
  <c r="J31" i="11"/>
  <c r="L30" i="11"/>
  <c r="K30" i="11"/>
  <c r="J30" i="11"/>
  <c r="L29" i="11"/>
  <c r="K29" i="11"/>
  <c r="J29" i="11"/>
  <c r="L28" i="11"/>
  <c r="K28" i="11"/>
  <c r="J28" i="11"/>
  <c r="L27" i="11"/>
  <c r="K27" i="11"/>
  <c r="J27" i="11"/>
  <c r="L26" i="11"/>
  <c r="K26" i="11"/>
  <c r="J26" i="11"/>
  <c r="L25" i="11"/>
  <c r="K25" i="11"/>
  <c r="J25" i="11"/>
  <c r="L24" i="11"/>
  <c r="K24" i="11"/>
  <c r="J24" i="11"/>
  <c r="L23" i="11"/>
  <c r="K23" i="11"/>
  <c r="J23" i="11"/>
  <c r="L22" i="11"/>
  <c r="K22" i="11"/>
  <c r="J22" i="11"/>
  <c r="L106" i="11"/>
  <c r="H107" i="11"/>
  <c r="H108" i="11"/>
  <c r="L108" i="11" s="1"/>
  <c r="L21" i="11"/>
  <c r="K21" i="11"/>
  <c r="J21" i="11"/>
  <c r="L20" i="11"/>
  <c r="K20" i="11"/>
  <c r="J20" i="11"/>
  <c r="L19" i="11"/>
  <c r="K19" i="11"/>
  <c r="J19" i="11"/>
  <c r="L18" i="11"/>
  <c r="K18" i="11"/>
  <c r="J18" i="11"/>
  <c r="L17" i="11"/>
  <c r="K17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F21" i="11"/>
  <c r="E21" i="11"/>
  <c r="D21" i="11"/>
  <c r="F20" i="11"/>
  <c r="F12" i="11" s="1"/>
  <c r="E20" i="11"/>
  <c r="D20" i="11"/>
  <c r="F19" i="11"/>
  <c r="E19" i="11"/>
  <c r="E12" i="11" s="1"/>
  <c r="D19" i="11"/>
  <c r="F18" i="11"/>
  <c r="E18" i="11"/>
  <c r="D18" i="11"/>
  <c r="D12" i="11" s="1"/>
  <c r="F17" i="11"/>
  <c r="E17" i="11"/>
  <c r="D17" i="11"/>
  <c r="C26" i="26"/>
  <c r="C25" i="26"/>
  <c r="F53" i="18"/>
  <c r="F6" i="14" s="1"/>
  <c r="B37" i="18"/>
  <c r="B52" i="18"/>
  <c r="F52" i="18" s="1"/>
  <c r="C37" i="18"/>
  <c r="C52" i="18"/>
  <c r="D37" i="18"/>
  <c r="D52" i="18"/>
  <c r="F51" i="18"/>
  <c r="B6" i="14"/>
  <c r="Q1" i="14"/>
  <c r="E26" i="26"/>
  <c r="E25" i="26"/>
  <c r="B11" i="17"/>
  <c r="B43" i="17" s="1"/>
  <c r="C30" i="1"/>
  <c r="D30" i="1" s="1"/>
  <c r="D2" i="19"/>
  <c r="B7" i="18"/>
  <c r="E5" i="11"/>
  <c r="E6" i="11"/>
  <c r="E9" i="11" s="1"/>
  <c r="E109" i="11" s="1"/>
  <c r="E8" i="11"/>
  <c r="B109" i="11"/>
  <c r="B107" i="11"/>
  <c r="B105" i="11"/>
  <c r="E105" i="11"/>
  <c r="B110" i="11"/>
  <c r="B108" i="11"/>
  <c r="E108" i="11"/>
  <c r="B106" i="11"/>
  <c r="E106" i="11"/>
  <c r="D6" i="19"/>
  <c r="H105" i="11"/>
  <c r="J105" i="11"/>
  <c r="D4" i="19"/>
  <c r="D3" i="19"/>
  <c r="K105" i="11"/>
  <c r="F5" i="11"/>
  <c r="F6" i="11"/>
  <c r="F9" i="11" s="1"/>
  <c r="F109" i="11" s="1"/>
  <c r="F8" i="11"/>
  <c r="F108" i="11" s="1"/>
  <c r="F105" i="11"/>
  <c r="F106" i="11"/>
  <c r="D5" i="11"/>
  <c r="D6" i="11"/>
  <c r="D9" i="11" s="1"/>
  <c r="D109" i="11" s="1"/>
  <c r="D8" i="11"/>
  <c r="D108" i="11" s="1"/>
  <c r="D105" i="11"/>
  <c r="D106" i="11"/>
  <c r="G110" i="11"/>
  <c r="G109" i="11"/>
  <c r="G108" i="11"/>
  <c r="G107" i="11"/>
  <c r="G106" i="11"/>
  <c r="G105" i="11"/>
  <c r="A105" i="11"/>
  <c r="A106" i="11"/>
  <c r="A107" i="11"/>
  <c r="A108" i="11"/>
  <c r="A109" i="11"/>
  <c r="A110" i="11"/>
  <c r="I2" i="17"/>
  <c r="I3" i="17"/>
  <c r="H45" i="17"/>
  <c r="D45" i="17"/>
  <c r="E31" i="26"/>
  <c r="D31" i="26"/>
  <c r="C31" i="26"/>
  <c r="B18" i="17"/>
  <c r="B23" i="17"/>
  <c r="B28" i="17"/>
  <c r="B36" i="17"/>
  <c r="B41" i="17"/>
  <c r="G1" i="11"/>
  <c r="G15" i="11" s="1"/>
  <c r="A1" i="11"/>
  <c r="I1" i="14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A15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57" i="1"/>
  <c r="B56" i="1"/>
  <c r="B55" i="1"/>
  <c r="C36" i="26" l="1"/>
  <c r="E36" i="26"/>
  <c r="D41" i="26"/>
  <c r="C32" i="26"/>
  <c r="E32" i="26"/>
  <c r="J28" i="26"/>
  <c r="E34" i="26"/>
  <c r="C34" i="26"/>
  <c r="D6" i="14"/>
  <c r="D13" i="11"/>
  <c r="B12" i="14" s="1"/>
  <c r="B14" i="14" s="1"/>
  <c r="C12" i="14"/>
  <c r="C14" i="14" s="1"/>
  <c r="E13" i="11"/>
  <c r="D12" i="14" s="1"/>
  <c r="E12" i="14"/>
  <c r="F13" i="11"/>
  <c r="F12" i="14" s="1"/>
  <c r="G12" i="14"/>
  <c r="E45" i="17"/>
  <c r="C13" i="14" s="1"/>
  <c r="B13" i="14"/>
  <c r="E107" i="11"/>
  <c r="E10" i="11"/>
  <c r="E110" i="11" s="1"/>
  <c r="L10" i="11"/>
  <c r="L110" i="11" s="1"/>
  <c r="L9" i="11"/>
  <c r="L109" i="11" s="1"/>
  <c r="L107" i="11"/>
  <c r="O28" i="26"/>
  <c r="Q107" i="11"/>
  <c r="Q9" i="11"/>
  <c r="Q109" i="11" s="1"/>
  <c r="P12" i="11"/>
  <c r="S12" i="14" s="1"/>
  <c r="Q12" i="11"/>
  <c r="U12" i="14" s="1"/>
  <c r="R12" i="11"/>
  <c r="W12" i="14" s="1"/>
  <c r="J12" i="11"/>
  <c r="K12" i="14" s="1"/>
  <c r="K12" i="11"/>
  <c r="M12" i="14" s="1"/>
  <c r="K9" i="11"/>
  <c r="K109" i="11" s="1"/>
  <c r="J107" i="11"/>
  <c r="K106" i="11"/>
  <c r="G43" i="17"/>
  <c r="I7" i="26"/>
  <c r="I32" i="26" s="1"/>
  <c r="Q10" i="11"/>
  <c r="Q110" i="11" s="1"/>
  <c r="J108" i="11"/>
  <c r="C35" i="19"/>
  <c r="A51" i="19"/>
  <c r="L12" i="11"/>
  <c r="O12" i="14" s="1"/>
  <c r="D13" i="14"/>
  <c r="J10" i="11"/>
  <c r="J110" i="11" s="1"/>
  <c r="E35" i="26"/>
  <c r="H37" i="26"/>
  <c r="M28" i="26"/>
  <c r="P105" i="11"/>
  <c r="P9" i="11"/>
  <c r="P109" i="11" s="1"/>
  <c r="P10" i="11"/>
  <c r="P110" i="11" s="1"/>
  <c r="D10" i="11"/>
  <c r="D110" i="11" s="1"/>
  <c r="F10" i="11"/>
  <c r="F110" i="11" s="1"/>
  <c r="K13" i="11"/>
  <c r="L12" i="14" s="1"/>
  <c r="L14" i="14" s="1"/>
  <c r="L13" i="11"/>
  <c r="N12" i="14" s="1"/>
  <c r="K108" i="11"/>
  <c r="Q13" i="11"/>
  <c r="T12" i="14" s="1"/>
  <c r="T14" i="14" s="1"/>
  <c r="F45" i="17"/>
  <c r="E13" i="14" s="1"/>
  <c r="N9" i="26"/>
  <c r="N7" i="26" s="1"/>
  <c r="N32" i="26" s="1"/>
  <c r="F62" i="18"/>
  <c r="R105" i="11"/>
  <c r="R9" i="11"/>
  <c r="R109" i="11" s="1"/>
  <c r="R10" i="11"/>
  <c r="R110" i="11" s="1"/>
  <c r="T13" i="14"/>
  <c r="L13" i="14"/>
  <c r="K43" i="17"/>
  <c r="J45" i="17"/>
  <c r="I43" i="17"/>
  <c r="AK36" i="19"/>
  <c r="AJ39" i="19"/>
  <c r="AK40" i="19"/>
  <c r="AJ43" i="19"/>
  <c r="AK44" i="19"/>
  <c r="AJ47" i="19"/>
  <c r="AK48" i="19"/>
  <c r="AJ51" i="19"/>
  <c r="AK52" i="19"/>
  <c r="AJ55" i="19"/>
  <c r="S7" i="19"/>
  <c r="AA16" i="19"/>
  <c r="AI6" i="19"/>
  <c r="AJ6" i="19"/>
  <c r="AK6" i="19"/>
  <c r="D12" i="18"/>
  <c r="C42" i="18"/>
  <c r="C57" i="18" s="1"/>
  <c r="B42" i="18"/>
  <c r="B57" i="18" s="1"/>
  <c r="Y16" i="19"/>
  <c r="Z35" i="19"/>
  <c r="Z19" i="19"/>
  <c r="AA24" i="19"/>
  <c r="AA19" i="19"/>
  <c r="AI21" i="19"/>
  <c r="O7" i="19"/>
  <c r="O11" i="19"/>
  <c r="O15" i="19"/>
  <c r="O2" i="19" s="1"/>
  <c r="O19" i="19"/>
  <c r="O23" i="19"/>
  <c r="O27" i="19"/>
  <c r="O31" i="19"/>
  <c r="O35" i="19"/>
  <c r="O8" i="19"/>
  <c r="O12" i="19"/>
  <c r="O16" i="19"/>
  <c r="O20" i="19"/>
  <c r="O24" i="19"/>
  <c r="O28" i="19"/>
  <c r="O32" i="19"/>
  <c r="O9" i="19"/>
  <c r="O13" i="19"/>
  <c r="O17" i="19"/>
  <c r="O21" i="19"/>
  <c r="O25" i="19"/>
  <c r="O29" i="19"/>
  <c r="O33" i="19"/>
  <c r="B3" i="26"/>
  <c r="G35" i="18"/>
  <c r="D13" i="18"/>
  <c r="E57" i="18" s="1"/>
  <c r="D42" i="18"/>
  <c r="D57" i="18" s="1"/>
  <c r="Y35" i="19"/>
  <c r="Y27" i="19"/>
  <c r="Y23" i="19"/>
  <c r="Z34" i="19"/>
  <c r="Z30" i="19"/>
  <c r="Z18" i="19"/>
  <c r="AA31" i="19"/>
  <c r="AA20" i="19"/>
  <c r="O34" i="19"/>
  <c r="O18" i="19"/>
  <c r="AI33" i="19"/>
  <c r="AI17" i="19"/>
  <c r="AJ33" i="19"/>
  <c r="AJ25" i="19"/>
  <c r="AJ17" i="19"/>
  <c r="AC16" i="19"/>
  <c r="AC18" i="19"/>
  <c r="AC22" i="19"/>
  <c r="AC26" i="19"/>
  <c r="AC30" i="19"/>
  <c r="AC34" i="19"/>
  <c r="AC19" i="19"/>
  <c r="AC23" i="19"/>
  <c r="AC27" i="19"/>
  <c r="AC31" i="19"/>
  <c r="AC35" i="19"/>
  <c r="AC20" i="19"/>
  <c r="AC24" i="19"/>
  <c r="AC28" i="19"/>
  <c r="AC32" i="19"/>
  <c r="AD7" i="19"/>
  <c r="AD8" i="19" s="1"/>
  <c r="AD9" i="19" s="1"/>
  <c r="AD10" i="19" s="1"/>
  <c r="AD11" i="19" s="1"/>
  <c r="AD12" i="19" s="1"/>
  <c r="AD13" i="19" s="1"/>
  <c r="AD14" i="19" s="1"/>
  <c r="AD15" i="19" s="1"/>
  <c r="M7" i="11"/>
  <c r="M107" i="11" s="1"/>
  <c r="Y34" i="19"/>
  <c r="Y26" i="19"/>
  <c r="Y22" i="19"/>
  <c r="Y6" i="19"/>
  <c r="Z29" i="19"/>
  <c r="Z25" i="19"/>
  <c r="AA32" i="19"/>
  <c r="U7" i="19"/>
  <c r="U8" i="19" s="1"/>
  <c r="U9" i="19" s="1"/>
  <c r="U10" i="19" s="1"/>
  <c r="U11" i="19" s="1"/>
  <c r="U12" i="19" s="1"/>
  <c r="U13" i="19" s="1"/>
  <c r="U14" i="19" s="1"/>
  <c r="U15" i="19" s="1"/>
  <c r="O30" i="19"/>
  <c r="O14" i="19"/>
  <c r="AI29" i="19"/>
  <c r="P6" i="19"/>
  <c r="P10" i="19"/>
  <c r="P2" i="19" s="1"/>
  <c r="P14" i="19"/>
  <c r="P18" i="19"/>
  <c r="P22" i="19"/>
  <c r="P26" i="19"/>
  <c r="P30" i="19"/>
  <c r="P34" i="19"/>
  <c r="P7" i="19"/>
  <c r="P11" i="19"/>
  <c r="P15" i="19"/>
  <c r="P19" i="19"/>
  <c r="P23" i="19"/>
  <c r="P27" i="19"/>
  <c r="P31" i="19"/>
  <c r="P35" i="19"/>
  <c r="P8" i="19"/>
  <c r="P12" i="19"/>
  <c r="P16" i="19"/>
  <c r="P20" i="19"/>
  <c r="P24" i="19"/>
  <c r="P28" i="19"/>
  <c r="P32" i="19"/>
  <c r="O43" i="17"/>
  <c r="N43" i="17" s="1"/>
  <c r="N45" i="17" s="1"/>
  <c r="O45" i="17"/>
  <c r="Q2" i="19"/>
  <c r="N41" i="26" l="1"/>
  <c r="O32" i="26"/>
  <c r="M32" i="26"/>
  <c r="AK31" i="19"/>
  <c r="AI31" i="19"/>
  <c r="AJ31" i="19"/>
  <c r="AK24" i="19"/>
  <c r="AI24" i="19"/>
  <c r="AJ24" i="19"/>
  <c r="AK27" i="19"/>
  <c r="AI27" i="19"/>
  <c r="AJ27" i="19"/>
  <c r="AK30" i="19"/>
  <c r="AI30" i="19"/>
  <c r="AJ30" i="19"/>
  <c r="AK16" i="19"/>
  <c r="AI16" i="19"/>
  <c r="AJ16" i="19"/>
  <c r="F57" i="18"/>
  <c r="J13" i="11"/>
  <c r="J12" i="14" s="1"/>
  <c r="F14" i="14"/>
  <c r="E41" i="26"/>
  <c r="C41" i="26"/>
  <c r="D43" i="26"/>
  <c r="L5" i="14"/>
  <c r="T5" i="14"/>
  <c r="D5" i="14"/>
  <c r="D8" i="14" s="1"/>
  <c r="A43" i="26"/>
  <c r="K43" i="26"/>
  <c r="F43" i="26"/>
  <c r="AK20" i="19"/>
  <c r="AI20" i="19"/>
  <c r="AJ20" i="19"/>
  <c r="AK23" i="19"/>
  <c r="AI23" i="19"/>
  <c r="AJ23" i="19"/>
  <c r="AK26" i="19"/>
  <c r="AI26" i="19"/>
  <c r="AJ26" i="19"/>
  <c r="AC7" i="19"/>
  <c r="AA7" i="19"/>
  <c r="S8" i="19"/>
  <c r="Y7" i="19"/>
  <c r="Z7" i="19"/>
  <c r="I45" i="17"/>
  <c r="J13" i="14"/>
  <c r="R13" i="14"/>
  <c r="F61" i="18"/>
  <c r="G61" i="18" s="1"/>
  <c r="G62" i="18"/>
  <c r="F63" i="18"/>
  <c r="G63" i="18" s="1"/>
  <c r="R13" i="11"/>
  <c r="V12" i="14" s="1"/>
  <c r="V14" i="14" s="1"/>
  <c r="I41" i="26"/>
  <c r="J32" i="26"/>
  <c r="H32" i="26"/>
  <c r="P13" i="11"/>
  <c r="R12" i="14" s="1"/>
  <c r="R14" i="14" s="1"/>
  <c r="E14" i="14"/>
  <c r="AK28" i="19"/>
  <c r="AI28" i="19"/>
  <c r="AJ28" i="19"/>
  <c r="AK34" i="19"/>
  <c r="AI34" i="19"/>
  <c r="AJ34" i="19"/>
  <c r="AK18" i="19"/>
  <c r="AI18" i="19"/>
  <c r="AJ18" i="19"/>
  <c r="K45" i="17"/>
  <c r="N13" i="14"/>
  <c r="V13" i="14"/>
  <c r="AK32" i="19"/>
  <c r="AI32" i="19"/>
  <c r="AJ32" i="19"/>
  <c r="AK35" i="19"/>
  <c r="AI35" i="19"/>
  <c r="AJ35" i="19"/>
  <c r="AK19" i="19"/>
  <c r="AI19" i="19"/>
  <c r="AJ19" i="19"/>
  <c r="AK22" i="19"/>
  <c r="AI22" i="19"/>
  <c r="AJ22" i="19"/>
  <c r="G51" i="18"/>
  <c r="C6" i="14" s="1"/>
  <c r="G53" i="18"/>
  <c r="G6" i="14" s="1"/>
  <c r="U13" i="14"/>
  <c r="U14" i="14" s="1"/>
  <c r="M13" i="14"/>
  <c r="M14" i="14" s="1"/>
  <c r="N14" i="14"/>
  <c r="F13" i="14"/>
  <c r="G45" i="17"/>
  <c r="G13" i="14" s="1"/>
  <c r="G14" i="14" s="1"/>
  <c r="D14" i="14"/>
  <c r="G52" i="18"/>
  <c r="E6" i="14" s="1"/>
  <c r="P43" i="17"/>
  <c r="P45" i="17" s="1"/>
  <c r="P3" i="19"/>
  <c r="Q3" i="19"/>
  <c r="O3" i="19"/>
  <c r="S9" i="19" l="1"/>
  <c r="Z8" i="19"/>
  <c r="AA8" i="19"/>
  <c r="Y8" i="19"/>
  <c r="M5" i="14"/>
  <c r="E5" i="14"/>
  <c r="E8" i="14" s="1"/>
  <c r="U5" i="14"/>
  <c r="F58" i="18"/>
  <c r="F56" i="18"/>
  <c r="G57" i="18"/>
  <c r="L6" i="14"/>
  <c r="T6" i="14"/>
  <c r="N43" i="26"/>
  <c r="O41" i="26"/>
  <c r="O43" i="26" s="1"/>
  <c r="M41" i="26"/>
  <c r="M43" i="26" s="1"/>
  <c r="S13" i="14"/>
  <c r="S14" i="14" s="1"/>
  <c r="K13" i="14"/>
  <c r="K14" i="14" s="1"/>
  <c r="C43" i="26"/>
  <c r="J5" i="14"/>
  <c r="R5" i="14"/>
  <c r="B5" i="14"/>
  <c r="B8" i="14" s="1"/>
  <c r="W13" i="14"/>
  <c r="W14" i="14" s="1"/>
  <c r="O13" i="14"/>
  <c r="O14" i="14" s="1"/>
  <c r="H41" i="26"/>
  <c r="H43" i="26" s="1"/>
  <c r="J41" i="26"/>
  <c r="J43" i="26" s="1"/>
  <c r="I43" i="26"/>
  <c r="AK7" i="19"/>
  <c r="AI7" i="19"/>
  <c r="AC8" i="19"/>
  <c r="AJ7" i="19"/>
  <c r="N5" i="14"/>
  <c r="E43" i="26"/>
  <c r="V5" i="14"/>
  <c r="F5" i="14"/>
  <c r="F8" i="14" s="1"/>
  <c r="J14" i="14"/>
  <c r="M6" i="14" l="1"/>
  <c r="U6" i="14"/>
  <c r="AK8" i="19"/>
  <c r="AC9" i="19"/>
  <c r="AI8" i="19"/>
  <c r="AJ8" i="19"/>
  <c r="G56" i="18"/>
  <c r="J6" i="14"/>
  <c r="R6" i="14"/>
  <c r="Z9" i="19"/>
  <c r="AA9" i="19"/>
  <c r="S10" i="19"/>
  <c r="Y9" i="19"/>
  <c r="C20" i="14"/>
  <c r="C19" i="14"/>
  <c r="C21" i="14"/>
  <c r="O5" i="14"/>
  <c r="W5" i="14"/>
  <c r="G5" i="14"/>
  <c r="G8" i="14" s="1"/>
  <c r="K5" i="14"/>
  <c r="S5" i="14"/>
  <c r="C5" i="14"/>
  <c r="C8" i="14" s="1"/>
  <c r="N6" i="14"/>
  <c r="G58" i="18"/>
  <c r="V6" i="14"/>
  <c r="K6" i="14" l="1"/>
  <c r="S6" i="14"/>
  <c r="O6" i="14"/>
  <c r="W6" i="14"/>
  <c r="B19" i="14"/>
  <c r="B20" i="14"/>
  <c r="B21" i="14"/>
  <c r="D20" i="14"/>
  <c r="D19" i="14"/>
  <c r="D21" i="14"/>
  <c r="AA10" i="19"/>
  <c r="S11" i="19"/>
  <c r="Y10" i="19"/>
  <c r="Z10" i="19"/>
  <c r="AC10" i="19"/>
  <c r="AJ9" i="19"/>
  <c r="AK9" i="19"/>
  <c r="AI9" i="19"/>
  <c r="AA11" i="19" l="1"/>
  <c r="S12" i="19"/>
  <c r="Y11" i="19"/>
  <c r="Z11" i="19"/>
  <c r="AI10" i="19"/>
  <c r="AJ10" i="19"/>
  <c r="AK10" i="19"/>
  <c r="AC11" i="19"/>
  <c r="AK11" i="19" l="1"/>
  <c r="AI11" i="19"/>
  <c r="AC12" i="19"/>
  <c r="AJ11" i="19"/>
  <c r="S13" i="19"/>
  <c r="AA12" i="19"/>
  <c r="Y12" i="19"/>
  <c r="Z12" i="19"/>
  <c r="AK12" i="19" l="1"/>
  <c r="AC13" i="19"/>
  <c r="AI12" i="19"/>
  <c r="AJ12" i="19"/>
  <c r="AA13" i="19"/>
  <c r="Z13" i="19"/>
  <c r="S14" i="19"/>
  <c r="Y13" i="19"/>
  <c r="AA14" i="19" l="1"/>
  <c r="S15" i="19"/>
  <c r="Y14" i="19"/>
  <c r="Z14" i="19"/>
  <c r="AC14" i="19"/>
  <c r="AJ13" i="19"/>
  <c r="AI13" i="19"/>
  <c r="AK13" i="19"/>
  <c r="AA15" i="19" l="1"/>
  <c r="AA2" i="19" s="1"/>
  <c r="Y15" i="19"/>
  <c r="Y2" i="19" s="1"/>
  <c r="Z15" i="19"/>
  <c r="Z2" i="19" s="1"/>
  <c r="AI14" i="19"/>
  <c r="AJ14" i="19"/>
  <c r="AK14" i="19"/>
  <c r="AC15" i="19"/>
  <c r="AK15" i="19" l="1"/>
  <c r="AK2" i="19" s="1"/>
  <c r="AI15" i="19"/>
  <c r="AI2" i="19" s="1"/>
  <c r="AJ15" i="19"/>
  <c r="AJ2" i="19" s="1"/>
  <c r="Z3" i="19"/>
  <c r="C53" i="19" s="1"/>
  <c r="L7" i="14" s="1"/>
  <c r="L8" i="14" s="1"/>
  <c r="C52" i="19"/>
  <c r="M7" i="14" s="1"/>
  <c r="M8" i="14" s="1"/>
  <c r="Y3" i="19"/>
  <c r="B53" i="19" s="1"/>
  <c r="J7" i="14" s="1"/>
  <c r="J8" i="14" s="1"/>
  <c r="B52" i="19"/>
  <c r="K7" i="14" s="1"/>
  <c r="K8" i="14" s="1"/>
  <c r="AA3" i="19"/>
  <c r="D53" i="19" s="1"/>
  <c r="N7" i="14" s="1"/>
  <c r="N8" i="14" s="1"/>
  <c r="D52" i="19"/>
  <c r="O7" i="14" s="1"/>
  <c r="O8" i="14" s="1"/>
  <c r="J19" i="14" l="1"/>
  <c r="J20" i="14"/>
  <c r="J21" i="14"/>
  <c r="AJ3" i="19"/>
  <c r="C57" i="19" s="1"/>
  <c r="T7" i="14" s="1"/>
  <c r="T8" i="14" s="1"/>
  <c r="C56" i="19"/>
  <c r="U7" i="14" s="1"/>
  <c r="U8" i="14" s="1"/>
  <c r="AI3" i="19"/>
  <c r="B57" i="19" s="1"/>
  <c r="R7" i="14" s="1"/>
  <c r="R8" i="14" s="1"/>
  <c r="B56" i="19"/>
  <c r="S7" i="14" s="1"/>
  <c r="S8" i="14" s="1"/>
  <c r="L19" i="14"/>
  <c r="L21" i="14"/>
  <c r="L20" i="14"/>
  <c r="K20" i="14"/>
  <c r="K21" i="14"/>
  <c r="K19" i="14"/>
  <c r="AK3" i="19"/>
  <c r="D57" i="19" s="1"/>
  <c r="V7" i="14" s="1"/>
  <c r="V8" i="14" s="1"/>
  <c r="D56" i="19"/>
  <c r="W7" i="14" s="1"/>
  <c r="W8" i="14" s="1"/>
  <c r="T19" i="14" l="1"/>
  <c r="T20" i="14"/>
  <c r="T21" i="14"/>
  <c r="R20" i="14"/>
  <c r="R19" i="14"/>
  <c r="R21" i="14"/>
  <c r="S20" i="14"/>
  <c r="S21" i="14"/>
  <c r="S19" i="14"/>
</calcChain>
</file>

<file path=xl/sharedStrings.xml><?xml version="1.0" encoding="utf-8"?>
<sst xmlns="http://schemas.openxmlformats.org/spreadsheetml/2006/main" count="763" uniqueCount="250">
  <si>
    <t>Unit</t>
  </si>
  <si>
    <t>CY</t>
  </si>
  <si>
    <t>Acre</t>
  </si>
  <si>
    <t>L.F.</t>
  </si>
  <si>
    <t>Excavation (e.g. channel network)</t>
  </si>
  <si>
    <t>Mid</t>
  </si>
  <si>
    <t>High</t>
  </si>
  <si>
    <t>Low</t>
  </si>
  <si>
    <t>Notes</t>
  </si>
  <si>
    <t>raise 1 ft</t>
  </si>
  <si>
    <t>raise 2ft</t>
  </si>
  <si>
    <t>raise 3ft</t>
  </si>
  <si>
    <t>Habitat restoration</t>
  </si>
  <si>
    <t>Fill requirements</t>
  </si>
  <si>
    <t>Benefits</t>
  </si>
  <si>
    <t>Annual</t>
  </si>
  <si>
    <t>NPV</t>
  </si>
  <si>
    <t>Environmental Quality</t>
  </si>
  <si>
    <t>Total Benefits</t>
  </si>
  <si>
    <t>Costs</t>
  </si>
  <si>
    <t>Capital</t>
  </si>
  <si>
    <t>O&amp;M</t>
  </si>
  <si>
    <t>Total Costs</t>
  </si>
  <si>
    <t>Benefit-Cost Ratio Comparison</t>
  </si>
  <si>
    <t>Benefit</t>
  </si>
  <si>
    <t>Cost</t>
  </si>
  <si>
    <t>Personnel</t>
  </si>
  <si>
    <t>Staff Time</t>
  </si>
  <si>
    <t>Professional Services</t>
  </si>
  <si>
    <t>Total - Personnel</t>
  </si>
  <si>
    <t>Dredging Projects</t>
  </si>
  <si>
    <t>Planning and Studies</t>
  </si>
  <si>
    <t>Permitting</t>
  </si>
  <si>
    <t>Dredging Activities</t>
  </si>
  <si>
    <t>Mitigation</t>
  </si>
  <si>
    <t>Total - Dredging</t>
  </si>
  <si>
    <t>Facility Operations</t>
  </si>
  <si>
    <t>Pump Station Operations</t>
  </si>
  <si>
    <t>Total - Facility Operations</t>
  </si>
  <si>
    <t>Maintenance &amp; Repair - Equipment</t>
  </si>
  <si>
    <t>Pump Maintenance</t>
  </si>
  <si>
    <t>Miscellaneous Equip. Repair</t>
  </si>
  <si>
    <t>Total Maint. &amp; Repair-Equip.</t>
  </si>
  <si>
    <t>Maintenance &amp; Repair - Land &amp; Buildings</t>
  </si>
  <si>
    <t>Pump Station Maintenance  Repair</t>
  </si>
  <si>
    <t>Tree Service &amp; Fence Repair</t>
  </si>
  <si>
    <t>Vegetation Maintenance &amp; Monitoring</t>
  </si>
  <si>
    <t>Miscellaneous Land &amp; Bldg Repair</t>
  </si>
  <si>
    <t>Total Maint. &amp; Repair-Land &amp; Bldgs.</t>
  </si>
  <si>
    <t>Other O&amp;M</t>
  </si>
  <si>
    <t>Other Services &amp; Supplies</t>
  </si>
  <si>
    <t>Total - Other O&amp;M</t>
  </si>
  <si>
    <t>EAV</t>
  </si>
  <si>
    <t>Discount rate</t>
  </si>
  <si>
    <t>Justification</t>
  </si>
  <si>
    <t>Recreation Experience</t>
  </si>
  <si>
    <t>Availability of Opportunity</t>
  </si>
  <si>
    <t>Carrying Capacity</t>
  </si>
  <si>
    <t>Accessibility</t>
  </si>
  <si>
    <t>Total Points</t>
  </si>
  <si>
    <t>User Value/Day</t>
  </si>
  <si>
    <t>Source:</t>
  </si>
  <si>
    <t>Aesthetic/ amenity</t>
  </si>
  <si>
    <t>Water quality</t>
  </si>
  <si>
    <t>Flood risk reduction</t>
  </si>
  <si>
    <t>Option/bequest/ existence value</t>
  </si>
  <si>
    <t>Carbon sequestration</t>
  </si>
  <si>
    <t>Primary production/ nursery</t>
  </si>
  <si>
    <t># Value estimates</t>
  </si>
  <si>
    <t>StdDev</t>
  </si>
  <si>
    <t>-1 SD</t>
  </si>
  <si>
    <t>Mean</t>
  </si>
  <si>
    <t>+1 SD</t>
  </si>
  <si>
    <t xml:space="preserve">   Aesthetic/amenity</t>
  </si>
  <si>
    <t>Tidal Marsh</t>
  </si>
  <si>
    <t xml:space="preserve">   Water quality</t>
  </si>
  <si>
    <t xml:space="preserve">   Flood risk reduction</t>
  </si>
  <si>
    <t xml:space="preserve">   Option/bequest/existence value</t>
  </si>
  <si>
    <t xml:space="preserve">   Primary production/nursery</t>
  </si>
  <si>
    <t xml:space="preserve">   Carbon sequestration</t>
  </si>
  <si>
    <t>Year</t>
  </si>
  <si>
    <t>Planning timeframe</t>
  </si>
  <si>
    <t>Total Duration</t>
  </si>
  <si>
    <t>Start (Year)</t>
  </si>
  <si>
    <t>End (Year)</t>
  </si>
  <si>
    <t>years</t>
  </si>
  <si>
    <t>Calendar Year</t>
  </si>
  <si>
    <t>Project Year</t>
  </si>
  <si>
    <t>O&amp;M Assumptions</t>
  </si>
  <si>
    <t>Cubic Yards</t>
  </si>
  <si>
    <t>Frequency (every X years)</t>
  </si>
  <si>
    <t>Cost/CY</t>
  </si>
  <si>
    <t>Annual Maintenance</t>
  </si>
  <si>
    <t>Total length</t>
  </si>
  <si>
    <t>Land Cover Change (From Year 1 Conditions)</t>
  </si>
  <si>
    <t>Other</t>
  </si>
  <si>
    <t xml:space="preserve">Recreational </t>
  </si>
  <si>
    <t>Quality changes</t>
  </si>
  <si>
    <t>Trail (additional miles/annual users)</t>
  </si>
  <si>
    <t>Intended Outcomes</t>
  </si>
  <si>
    <t>Park (acres, additional users)</t>
  </si>
  <si>
    <t>Other Facility (additional users)</t>
  </si>
  <si>
    <t>Flood Protection (Net of gray project design)</t>
  </si>
  <si>
    <t>Water Quality Improvement (net of gray project design)</t>
  </si>
  <si>
    <t>$</t>
  </si>
  <si>
    <t>Total volume</t>
  </si>
  <si>
    <t>Cost per CY</t>
  </si>
  <si>
    <t>CY/acre</t>
  </si>
  <si>
    <t>Feet removed</t>
  </si>
  <si>
    <t>Cost per linear foot</t>
  </si>
  <si>
    <t>Calculated value</t>
  </si>
  <si>
    <t>User-entered value</t>
  </si>
  <si>
    <t>Cost per acre</t>
  </si>
  <si>
    <t>Area restored</t>
  </si>
  <si>
    <t>Capital Cost Assumptions</t>
  </si>
  <si>
    <t>Start Year</t>
  </si>
  <si>
    <t>End Year</t>
  </si>
  <si>
    <t>(Project Year Basis)</t>
  </si>
  <si>
    <t>Dredging (annualized)</t>
  </si>
  <si>
    <t>Discount rates</t>
  </si>
  <si>
    <t>Assumptions</t>
  </si>
  <si>
    <t>Misc</t>
  </si>
  <si>
    <t>Levee Repair (annualized)</t>
  </si>
  <si>
    <t>Utilities</t>
  </si>
  <si>
    <t>Federal Discount Rate</t>
  </si>
  <si>
    <t>Annual Costs (NPV)</t>
  </si>
  <si>
    <t>Lower Bound</t>
  </si>
  <si>
    <t>Upper Bound</t>
  </si>
  <si>
    <t>Grand Total - Annual O&amp;M</t>
  </si>
  <si>
    <t>Annual Costs (Net Present Value)</t>
  </si>
  <si>
    <t>Expand the rows above [+] to enter detailed O&amp;M Costs for each scenario</t>
  </si>
  <si>
    <t>Emergency response costs</t>
  </si>
  <si>
    <t>Cleanup costs</t>
  </si>
  <si>
    <t>Transportation delays</t>
  </si>
  <si>
    <t>Cost of infrastructure upgrades</t>
  </si>
  <si>
    <t>&lt;User entered value&gt;</t>
  </si>
  <si>
    <t>http://planning.usace.army.mil/toolbox/library/EGMs/EGM16-03.pdf</t>
  </si>
  <si>
    <t>Point Values</t>
  </si>
  <si>
    <t>Unit Day Values (2016)</t>
  </si>
  <si>
    <t>Average annual use over project life</t>
  </si>
  <si>
    <t>Army Corps Unit Day Values (2016)</t>
  </si>
  <si>
    <t>Net Present Value</t>
  </si>
  <si>
    <t>Specialized Fishing and Hunting</t>
  </si>
  <si>
    <t>General Recreation</t>
  </si>
  <si>
    <t>General Fishing and Hunting</t>
  </si>
  <si>
    <t>Specialized Recreation other than Fishing and Hunting</t>
  </si>
  <si>
    <t>Discount Rate</t>
  </si>
  <si>
    <t>Project Life (years)</t>
  </si>
  <si>
    <t>Project life (years)</t>
  </si>
  <si>
    <t>Project Life (Years)</t>
  </si>
  <si>
    <t>Net Recreational Benefits</t>
  </si>
  <si>
    <t>Flood Risk Reduction Benefits</t>
  </si>
  <si>
    <t>($ millions)</t>
  </si>
  <si>
    <t>Annual Value</t>
  </si>
  <si>
    <t>Work Years</t>
  </si>
  <si>
    <t>Annualized Costs</t>
  </si>
  <si>
    <t>Damages to structures and contents</t>
  </si>
  <si>
    <t>Residential-structures</t>
  </si>
  <si>
    <t>Residential-contents (50% of structure value)</t>
  </si>
  <si>
    <t>Commercial &amp; Industrial-structures</t>
  </si>
  <si>
    <t>C&amp;I-contents (100% of structure)</t>
  </si>
  <si>
    <t>Stream bank/levee repairs</t>
  </si>
  <si>
    <t>Hydrologic Event</t>
  </si>
  <si>
    <t>100-yr</t>
  </si>
  <si>
    <t>10-yr</t>
  </si>
  <si>
    <t>200-yr</t>
  </si>
  <si>
    <t>Event Exceedance Probability</t>
  </si>
  <si>
    <t>Interval Probability</t>
  </si>
  <si>
    <t>Loss Categories</t>
  </si>
  <si>
    <t>Expected Annual Damages (EAD)</t>
  </si>
  <si>
    <t># Structures</t>
  </si>
  <si>
    <t>Damage/Structure</t>
  </si>
  <si>
    <t>Total Damage</t>
  </si>
  <si>
    <t>Structure Damage Coefficient*</t>
  </si>
  <si>
    <t>Units</t>
  </si>
  <si>
    <t>Unit Cost</t>
  </si>
  <si>
    <t>Total Cost</t>
  </si>
  <si>
    <t>Stream bank/levee repairs (linear feet)</t>
  </si>
  <si>
    <t>Emergency response costs (cost per day)</t>
  </si>
  <si>
    <t>Cleanup costs (cost per day)</t>
  </si>
  <si>
    <t>Transportation delays (cost per hour)</t>
  </si>
  <si>
    <t>Cost of infrastructure upgrades (misc)</t>
  </si>
  <si>
    <t>Ecosystem Service Provision by Year</t>
  </si>
  <si>
    <t>Ecosystem Service By Land Cover</t>
  </si>
  <si>
    <t>Acres by Land Cover</t>
  </si>
  <si>
    <t>Project</t>
  </si>
  <si>
    <t>No Action</t>
  </si>
  <si>
    <t>Incl construction (5 years) plus 25 years</t>
  </si>
  <si>
    <t>Incl planning, tech studies, conceptual design</t>
  </si>
  <si>
    <t>Breach/Lower Levee</t>
  </si>
  <si>
    <t>Setback Levee</t>
  </si>
  <si>
    <t>Other O&amp;M (Mitigation for dredging)</t>
  </si>
  <si>
    <t>Annualized O&amp;M</t>
  </si>
  <si>
    <t>per reach</t>
  </si>
  <si>
    <t>*Assumed power law distribution</t>
  </si>
  <si>
    <t>Max Pts</t>
  </si>
  <si>
    <t>N/A</t>
  </si>
  <si>
    <t>Sum of probabilities (40-yr design)</t>
  </si>
  <si>
    <t>40-yr</t>
  </si>
  <si>
    <t>40-year event</t>
  </si>
  <si>
    <t>Net Ecosystem Service Benefits</t>
  </si>
  <si>
    <t>Based on Historical Costs</t>
  </si>
  <si>
    <t>Estimated</t>
  </si>
  <si>
    <t>All costs rounded up to nearest thousand</t>
  </si>
  <si>
    <t>Baseline Costs (No Action)</t>
  </si>
  <si>
    <t>Conco</t>
  </si>
  <si>
    <t>20-yr</t>
  </si>
  <si>
    <t>Planning, Permitting, Design (% of constr)</t>
  </si>
  <si>
    <t>Monitoring (% of total Proj costs)</t>
  </si>
  <si>
    <t>Initial</t>
  </si>
  <si>
    <t>Total</t>
  </si>
  <si>
    <t>Diked/jurisdictional wetlands</t>
  </si>
  <si>
    <t>Ruderal/upland</t>
  </si>
  <si>
    <t>Tidal wetland</t>
  </si>
  <si>
    <t>Seasonal wetland</t>
  </si>
  <si>
    <t>Transitional</t>
  </si>
  <si>
    <t>Diked Wetlands</t>
  </si>
  <si>
    <t>Ruderal/ Upland</t>
  </si>
  <si>
    <t>Tidal Marsh/ Seasonal Wetland</t>
  </si>
  <si>
    <t>&lt;Landcover4&gt;</t>
  </si>
  <si>
    <t>&lt;Landcover5&gt;</t>
  </si>
  <si>
    <t>"Quality" Adjustment</t>
  </si>
  <si>
    <t>Of Tidal Marsh</t>
  </si>
  <si>
    <t>NA</t>
  </si>
  <si>
    <t>Point estimates from three sources</t>
  </si>
  <si>
    <t>Expected Annual Damage Calculator (30 years)</t>
  </si>
  <si>
    <t>[OTHER ACTIVITIES]</t>
  </si>
  <si>
    <t>Units (linear feet, acres, cubic yards)</t>
  </si>
  <si>
    <t>Cost per unit</t>
  </si>
  <si>
    <t>Net Change</t>
  </si>
  <si>
    <t>Monitoring Costs</t>
  </si>
  <si>
    <t>Damages Worksheet</t>
  </si>
  <si>
    <t>Alternative Names</t>
  </si>
  <si>
    <t>Alternative 1</t>
  </si>
  <si>
    <t>Alternative 2</t>
  </si>
  <si>
    <t>[Alt 1]</t>
  </si>
  <si>
    <t>[Alt 2]</t>
  </si>
  <si>
    <t>Year 1 expected users</t>
  </si>
  <si>
    <t>Expected annual change in use</t>
  </si>
  <si>
    <t>Expected Annual Value</t>
  </si>
  <si>
    <t>Recreational User Counts</t>
  </si>
  <si>
    <t>Change in Land Use</t>
  </si>
  <si>
    <t>(From Alternatives_Assumptions tab)</t>
  </si>
  <si>
    <t>Tidal habitat value per acre (2016 dollars)</t>
  </si>
  <si>
    <t>O&amp;M Costs - Annualized</t>
  </si>
  <si>
    <t>Med</t>
  </si>
  <si>
    <t>Net Change in Env Benefits</t>
  </si>
  <si>
    <t>Flood Control 2.0: Benefit-Cost Analysis Workbook</t>
  </si>
  <si>
    <t>Version 2.0 - December 2016</t>
  </si>
  <si>
    <t>Land Cover/Acres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</si>
</sst>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(&quot;$&quot;* #,##0_);_(&quot;$&quot;* \(#,##0\);_(&quot;$&quot;* &quot;-&quot;??_);_(@_)"/>
    <numFmt numFmtId="167" formatCode="_(* #,##0_);_(* \(#,##0\);_(* &quot;-&quot;??_);_(@_)"/>
    <numFmt numFmtId="168" formatCode="#,##0.0"/>
    <numFmt numFmtId="169" formatCode="\$#,##0"/>
    <numFmt numFmtId="170" formatCode="&quot;$&quot;#,##0"/>
    <numFmt numFmtId="171" formatCode="0.000%"/>
    <numFmt numFmtId="172" formatCode="\$#,##0.00"/>
    <numFmt numFmtId="173" formatCode="\$\ 0.00"/>
    <numFmt numFmtId="174" formatCode="0.000"/>
    <numFmt numFmtId="175" formatCode="0.0000"/>
    <numFmt numFmtId="176" formatCode="_-&quot;$&quot;* #,##0_-;\-&quot;$&quot;* #,##0_-;_-&quot;$&quot;* &quot;-&quot;??_-;_-@_-"/>
    <numFmt numFmtId="177" formatCode="#,##0.000"/>
    <numFmt numFmtId="178" formatCode="0.00_ ;[Red]\-0.00\ "/>
  </numFmts>
  <fonts count="4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1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rgb="FF00000A"/>
      <name val="Calibri"/>
    </font>
    <font>
      <b/>
      <sz val="10"/>
      <color rgb="FF00000A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name val="Arial"/>
    </font>
    <font>
      <b/>
      <sz val="11"/>
      <color theme="1"/>
      <name val="Calibri"/>
    </font>
    <font>
      <sz val="12"/>
      <color rgb="FF000000"/>
      <name val="Calibri"/>
      <family val="2"/>
      <charset val="1"/>
    </font>
    <font>
      <b/>
      <sz val="12"/>
      <color rgb="FF000000"/>
      <name val="Calibri"/>
    </font>
    <font>
      <sz val="10"/>
      <color rgb="FF000000"/>
      <name val="Times New Roman"/>
    </font>
    <font>
      <b/>
      <sz val="11"/>
      <name val="Calibri"/>
    </font>
    <font>
      <sz val="11"/>
      <color rgb="FF000000"/>
      <name val="Calibri"/>
    </font>
    <font>
      <i/>
      <sz val="11"/>
      <color theme="1"/>
      <name val="Calibri"/>
      <scheme val="minor"/>
    </font>
    <font>
      <b/>
      <sz val="14"/>
      <color theme="1"/>
      <name val="Calibri"/>
    </font>
    <font>
      <i/>
      <sz val="9"/>
      <color theme="1"/>
      <name val="Calibri"/>
    </font>
    <font>
      <sz val="9"/>
      <color theme="1"/>
      <name val="Calibri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</font>
    <font>
      <i/>
      <sz val="11"/>
      <color theme="1"/>
      <name val="Calibri"/>
    </font>
    <font>
      <b/>
      <i/>
      <sz val="12"/>
      <color theme="1"/>
      <name val="Calibri"/>
    </font>
    <font>
      <sz val="9"/>
      <color rgb="FF000000"/>
      <name val="Calibri"/>
    </font>
    <font>
      <sz val="11"/>
      <name val="Calibri"/>
    </font>
    <font>
      <i/>
      <sz val="10"/>
      <color theme="1"/>
      <name val="Calibri"/>
      <scheme val="minor"/>
    </font>
    <font>
      <i/>
      <sz val="9"/>
      <color theme="1"/>
      <name val="Calibri"/>
      <scheme val="minor"/>
    </font>
    <font>
      <i/>
      <sz val="10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8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1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3">
    <xf numFmtId="0" fontId="0" fillId="0" borderId="0" xfId="0"/>
    <xf numFmtId="0" fontId="10" fillId="0" borderId="0" xfId="0" applyFont="1" applyBorder="1"/>
    <xf numFmtId="0" fontId="9" fillId="0" borderId="0" xfId="0" applyFont="1" applyBorder="1"/>
    <xf numFmtId="0" fontId="11" fillId="0" borderId="0" xfId="0" applyFont="1"/>
    <xf numFmtId="0" fontId="10" fillId="0" borderId="0" xfId="0" applyFont="1" applyBorder="1" applyAlignment="1"/>
    <xf numFmtId="0" fontId="9" fillId="0" borderId="0" xfId="0" applyFont="1" applyBorder="1" applyAlignment="1"/>
    <xf numFmtId="6" fontId="10" fillId="0" borderId="0" xfId="0" applyNumberFormat="1" applyFont="1" applyBorder="1" applyAlignment="1"/>
    <xf numFmtId="10" fontId="10" fillId="0" borderId="0" xfId="0" applyNumberFormat="1" applyFont="1" applyBorder="1" applyAlignment="1"/>
    <xf numFmtId="10" fontId="9" fillId="0" borderId="0" xfId="0" applyNumberFormat="1" applyFont="1" applyBorder="1" applyAlignment="1"/>
    <xf numFmtId="0" fontId="10" fillId="0" borderId="0" xfId="0" applyNumberFormat="1" applyFont="1" applyBorder="1" applyAlignment="1"/>
    <xf numFmtId="0" fontId="10" fillId="0" borderId="0" xfId="6" applyNumberFormat="1" applyFont="1" applyBorder="1" applyAlignment="1"/>
    <xf numFmtId="0" fontId="10" fillId="0" borderId="0" xfId="0" applyFont="1" applyBorder="1" applyAlignment="1">
      <alignment horizontal="left" indent="1"/>
    </xf>
    <xf numFmtId="166" fontId="10" fillId="0" borderId="0" xfId="6" applyNumberFormat="1" applyFont="1" applyBorder="1" applyAlignment="1"/>
    <xf numFmtId="166" fontId="9" fillId="0" borderId="0" xfId="6" applyNumberFormat="1" applyFont="1" applyBorder="1" applyAlignment="1"/>
    <xf numFmtId="0" fontId="13" fillId="0" borderId="0" xfId="0" applyFont="1" applyBorder="1"/>
    <xf numFmtId="0" fontId="13" fillId="0" borderId="0" xfId="0" applyFont="1" applyFill="1" applyBorder="1"/>
    <xf numFmtId="166" fontId="0" fillId="0" borderId="0" xfId="6" applyNumberFormat="1" applyFont="1"/>
    <xf numFmtId="0" fontId="10" fillId="0" borderId="2" xfId="0" applyFont="1" applyBorder="1" applyAlignment="1"/>
    <xf numFmtId="0" fontId="14" fillId="0" borderId="0" xfId="0" applyFont="1" applyBorder="1"/>
    <xf numFmtId="0" fontId="14" fillId="0" borderId="0" xfId="0" applyFont="1"/>
    <xf numFmtId="0" fontId="15" fillId="0" borderId="0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1" xfId="0" applyFont="1" applyBorder="1"/>
    <xf numFmtId="2" fontId="17" fillId="0" borderId="1" xfId="0" applyNumberFormat="1" applyFont="1" applyFill="1" applyBorder="1" applyAlignment="1">
      <alignment horizontal="right" vertical="center" wrapText="1"/>
    </xf>
    <xf numFmtId="0" fontId="16" fillId="0" borderId="2" xfId="0" applyFont="1" applyBorder="1"/>
    <xf numFmtId="2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/>
    </xf>
    <xf numFmtId="0" fontId="16" fillId="2" borderId="4" xfId="0" applyFont="1" applyFill="1" applyBorder="1"/>
    <xf numFmtId="0" fontId="16" fillId="2" borderId="7" xfId="0" applyFont="1" applyFill="1" applyBorder="1"/>
    <xf numFmtId="0" fontId="16" fillId="3" borderId="0" xfId="0" applyFont="1" applyFill="1" applyBorder="1"/>
    <xf numFmtId="2" fontId="16" fillId="0" borderId="0" xfId="0" applyNumberFormat="1" applyFont="1" applyBorder="1"/>
    <xf numFmtId="0" fontId="16" fillId="2" borderId="10" xfId="0" applyFont="1" applyFill="1" applyBorder="1"/>
    <xf numFmtId="2" fontId="16" fillId="0" borderId="2" xfId="0" applyNumberFormat="1" applyFont="1" applyBorder="1"/>
    <xf numFmtId="2" fontId="15" fillId="0" borderId="0" xfId="0" applyNumberFormat="1" applyFont="1" applyBorder="1"/>
    <xf numFmtId="2" fontId="16" fillId="0" borderId="0" xfId="0" applyNumberFormat="1" applyFont="1"/>
    <xf numFmtId="2" fontId="16" fillId="0" borderId="0" xfId="0" applyNumberFormat="1" applyFont="1" applyFill="1" applyBorder="1"/>
    <xf numFmtId="0" fontId="9" fillId="0" borderId="0" xfId="0" applyFont="1"/>
    <xf numFmtId="0" fontId="10" fillId="0" borderId="1" xfId="0" applyFont="1" applyBorder="1"/>
    <xf numFmtId="0" fontId="10" fillId="0" borderId="0" xfId="0" applyFont="1"/>
    <xf numFmtId="0" fontId="10" fillId="0" borderId="2" xfId="0" applyFont="1" applyBorder="1"/>
    <xf numFmtId="42" fontId="9" fillId="0" borderId="0" xfId="634" applyNumberFormat="1" applyFont="1"/>
    <xf numFmtId="42" fontId="10" fillId="0" borderId="0" xfId="634" applyNumberFormat="1" applyFont="1"/>
    <xf numFmtId="42" fontId="10" fillId="0" borderId="0" xfId="634" applyNumberFormat="1" applyFont="1" applyBorder="1"/>
    <xf numFmtId="0" fontId="9" fillId="0" borderId="3" xfId="0" applyFont="1" applyBorder="1"/>
    <xf numFmtId="0" fontId="22" fillId="0" borderId="0" xfId="0" applyFont="1" applyBorder="1"/>
    <xf numFmtId="0" fontId="16" fillId="3" borderId="0" xfId="0" applyFont="1" applyFill="1" applyBorder="1" applyAlignment="1">
      <alignment horizontal="right"/>
    </xf>
    <xf numFmtId="0" fontId="20" fillId="0" borderId="0" xfId="752" applyFont="1" applyBorder="1" applyAlignment="1">
      <alignment wrapText="1"/>
    </xf>
    <xf numFmtId="0" fontId="20" fillId="0" borderId="0" xfId="752" applyFont="1" applyBorder="1" applyAlignment="1">
      <alignment horizontal="right" wrapText="1"/>
    </xf>
    <xf numFmtId="0" fontId="18" fillId="3" borderId="0" xfId="752" applyFont="1" applyFill="1" applyBorder="1" applyAlignment="1">
      <alignment vertical="center" wrapText="1"/>
    </xf>
    <xf numFmtId="0" fontId="20" fillId="3" borderId="0" xfId="752" applyFont="1" applyFill="1" applyBorder="1" applyAlignment="1">
      <alignment horizontal="right" wrapText="1"/>
    </xf>
    <xf numFmtId="0" fontId="20" fillId="3" borderId="0" xfId="752" quotePrefix="1" applyFont="1" applyFill="1" applyBorder="1" applyAlignment="1">
      <alignment horizontal="right" wrapText="1"/>
    </xf>
    <xf numFmtId="0" fontId="19" fillId="0" borderId="1" xfId="752" applyFont="1" applyBorder="1" applyAlignment="1"/>
    <xf numFmtId="166" fontId="19" fillId="0" borderId="1" xfId="754" applyNumberFormat="1" applyFont="1" applyBorder="1" applyAlignment="1">
      <alignment horizontal="right"/>
    </xf>
    <xf numFmtId="0" fontId="19" fillId="0" borderId="0" xfId="752" applyFont="1" applyBorder="1" applyAlignment="1"/>
    <xf numFmtId="0" fontId="17" fillId="0" borderId="1" xfId="752" applyFont="1" applyBorder="1" applyAlignment="1">
      <alignment vertical="center" wrapText="1"/>
    </xf>
    <xf numFmtId="41" fontId="19" fillId="0" borderId="1" xfId="753" applyNumberFormat="1" applyFont="1" applyBorder="1" applyAlignment="1">
      <alignment horizontal="right"/>
    </xf>
    <xf numFmtId="166" fontId="19" fillId="0" borderId="0" xfId="754" applyNumberFormat="1" applyFont="1" applyBorder="1" applyAlignment="1">
      <alignment horizontal="right"/>
    </xf>
    <xf numFmtId="0" fontId="17" fillId="0" borderId="0" xfId="752" applyFont="1" applyBorder="1" applyAlignment="1">
      <alignment vertical="center" wrapText="1"/>
    </xf>
    <xf numFmtId="41" fontId="19" fillId="0" borderId="0" xfId="753" applyNumberFormat="1" applyFont="1" applyBorder="1" applyAlignment="1">
      <alignment horizontal="right"/>
    </xf>
    <xf numFmtId="0" fontId="19" fillId="0" borderId="0" xfId="752" applyFont="1" applyBorder="1" applyAlignment="1">
      <alignment horizontal="left"/>
    </xf>
    <xf numFmtId="0" fontId="19" fillId="0" borderId="2" xfId="752" applyFont="1" applyBorder="1" applyAlignment="1">
      <alignment horizontal="left"/>
    </xf>
    <xf numFmtId="166" fontId="19" fillId="0" borderId="2" xfId="754" applyNumberFormat="1" applyFont="1" applyBorder="1" applyAlignment="1">
      <alignment horizontal="right"/>
    </xf>
    <xf numFmtId="0" fontId="17" fillId="0" borderId="2" xfId="752" applyFont="1" applyBorder="1" applyAlignment="1">
      <alignment vertical="center" wrapText="1"/>
    </xf>
    <xf numFmtId="41" fontId="19" fillId="0" borderId="2" xfId="753" applyNumberFormat="1" applyFont="1" applyBorder="1" applyAlignment="1">
      <alignment horizontal="right"/>
    </xf>
    <xf numFmtId="0" fontId="20" fillId="0" borderId="0" xfId="752" applyFont="1" applyBorder="1" applyAlignment="1">
      <alignment horizontal="left"/>
    </xf>
    <xf numFmtId="0" fontId="19" fillId="0" borderId="0" xfId="752" applyFont="1" applyBorder="1"/>
    <xf numFmtId="0" fontId="19" fillId="0" borderId="0" xfId="752" applyFont="1" applyBorder="1" applyAlignment="1">
      <alignment horizontal="right"/>
    </xf>
    <xf numFmtId="0" fontId="20" fillId="0" borderId="0" xfId="752" applyFont="1" applyFill="1" applyBorder="1" applyAlignment="1">
      <alignment wrapText="1"/>
    </xf>
    <xf numFmtId="0" fontId="20" fillId="0" borderId="0" xfId="752" applyFont="1" applyFill="1" applyBorder="1" applyAlignment="1">
      <alignment horizontal="right" wrapText="1"/>
    </xf>
    <xf numFmtId="0" fontId="19" fillId="0" borderId="0" xfId="752" applyFont="1" applyFill="1" applyBorder="1" applyAlignment="1"/>
    <xf numFmtId="0" fontId="20" fillId="0" borderId="0" xfId="752" applyFont="1" applyBorder="1"/>
    <xf numFmtId="0" fontId="14" fillId="0" borderId="0" xfId="0" applyFont="1" applyFill="1" applyBorder="1"/>
    <xf numFmtId="0" fontId="10" fillId="0" borderId="0" xfId="0" applyFont="1" applyBorder="1" applyAlignment="1">
      <alignment horizontal="left" indent="2"/>
    </xf>
    <xf numFmtId="0" fontId="10" fillId="0" borderId="2" xfId="0" applyNumberFormat="1" applyFont="1" applyBorder="1" applyAlignment="1"/>
    <xf numFmtId="0" fontId="10" fillId="0" borderId="0" xfId="0" applyFont="1" applyFill="1" applyBorder="1"/>
    <xf numFmtId="0" fontId="28" fillId="0" borderId="0" xfId="0" applyFont="1" applyBorder="1"/>
    <xf numFmtId="0" fontId="9" fillId="0" borderId="0" xfId="0" applyFont="1" applyBorder="1" applyAlignment="1">
      <alignment horizontal="left" indent="1"/>
    </xf>
    <xf numFmtId="0" fontId="9" fillId="0" borderId="0" xfId="0" applyNumberFormat="1" applyFont="1" applyBorder="1" applyAlignment="1"/>
    <xf numFmtId="0" fontId="11" fillId="0" borderId="2" xfId="0" applyFont="1" applyBorder="1" applyAlignment="1"/>
    <xf numFmtId="0" fontId="11" fillId="0" borderId="2" xfId="0" applyFont="1" applyBorder="1"/>
    <xf numFmtId="0" fontId="11" fillId="0" borderId="0" xfId="0" applyFont="1" applyBorder="1"/>
    <xf numFmtId="0" fontId="9" fillId="0" borderId="0" xfId="6" applyNumberFormat="1" applyFont="1" applyBorder="1" applyAlignment="1"/>
    <xf numFmtId="0" fontId="9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NumberFormat="1" applyFont="1" applyFill="1" applyBorder="1" applyAlignment="1"/>
    <xf numFmtId="0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30" fillId="3" borderId="13" xfId="0" applyFont="1" applyFill="1" applyBorder="1"/>
    <xf numFmtId="0" fontId="31" fillId="0" borderId="0" xfId="0" applyFont="1" applyBorder="1"/>
    <xf numFmtId="170" fontId="9" fillId="3" borderId="14" xfId="0" applyNumberFormat="1" applyFont="1" applyFill="1" applyBorder="1" applyAlignment="1"/>
    <xf numFmtId="170" fontId="9" fillId="3" borderId="3" xfId="0" applyNumberFormat="1" applyFont="1" applyFill="1" applyBorder="1" applyAlignment="1"/>
    <xf numFmtId="170" fontId="9" fillId="3" borderId="15" xfId="0" applyNumberFormat="1" applyFont="1" applyFill="1" applyBorder="1" applyAlignment="1"/>
    <xf numFmtId="170" fontId="9" fillId="3" borderId="14" xfId="6" applyNumberFormat="1" applyFont="1" applyFill="1" applyBorder="1" applyAlignment="1"/>
    <xf numFmtId="170" fontId="9" fillId="3" borderId="3" xfId="6" applyNumberFormat="1" applyFont="1" applyFill="1" applyBorder="1" applyAlignment="1"/>
    <xf numFmtId="170" fontId="9" fillId="3" borderId="15" xfId="6" applyNumberFormat="1" applyFont="1" applyFill="1" applyBorder="1" applyAlignment="1"/>
    <xf numFmtId="170" fontId="9" fillId="3" borderId="14" xfId="97" applyNumberFormat="1" applyFont="1" applyFill="1" applyBorder="1" applyAlignment="1"/>
    <xf numFmtId="166" fontId="10" fillId="0" borderId="0" xfId="6" applyNumberFormat="1" applyFont="1"/>
    <xf numFmtId="0" fontId="9" fillId="0" borderId="0" xfId="0" applyFont="1" applyFill="1" applyBorder="1" applyAlignment="1"/>
    <xf numFmtId="166" fontId="10" fillId="0" borderId="0" xfId="6" applyNumberFormat="1" applyFont="1" applyBorder="1"/>
    <xf numFmtId="0" fontId="26" fillId="3" borderId="3" xfId="824" applyFont="1" applyFill="1" applyBorder="1" applyAlignment="1">
      <alignment horizontal="left" vertical="center" wrapText="1"/>
    </xf>
    <xf numFmtId="169" fontId="27" fillId="0" borderId="1" xfId="824" applyNumberFormat="1" applyFont="1" applyFill="1" applyBorder="1" applyAlignment="1">
      <alignment horizontal="left" vertical="top" wrapText="1" indent="2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28" fillId="0" borderId="0" xfId="0" applyFont="1"/>
    <xf numFmtId="0" fontId="28" fillId="0" borderId="0" xfId="0" applyFont="1" applyFill="1" applyBorder="1"/>
    <xf numFmtId="169" fontId="10" fillId="0" borderId="0" xfId="0" applyNumberFormat="1" applyFont="1" applyBorder="1"/>
    <xf numFmtId="0" fontId="33" fillId="0" borderId="1" xfId="0" applyFont="1" applyFill="1" applyBorder="1" applyAlignment="1"/>
    <xf numFmtId="166" fontId="33" fillId="3" borderId="1" xfId="6" applyNumberFormat="1" applyFont="1" applyFill="1" applyBorder="1" applyAlignment="1"/>
    <xf numFmtId="0" fontId="33" fillId="0" borderId="0" xfId="0" applyFont="1" applyFill="1" applyBorder="1"/>
    <xf numFmtId="166" fontId="33" fillId="3" borderId="0" xfId="6" applyNumberFormat="1" applyFont="1" applyFill="1" applyBorder="1" applyAlignment="1"/>
    <xf numFmtId="0" fontId="34" fillId="0" borderId="0" xfId="0" applyFont="1" applyFill="1" applyBorder="1"/>
    <xf numFmtId="166" fontId="33" fillId="3" borderId="0" xfId="6" applyNumberFormat="1" applyFont="1" applyFill="1" applyBorder="1"/>
    <xf numFmtId="0" fontId="33" fillId="0" borderId="0" xfId="0" applyFont="1" applyBorder="1"/>
    <xf numFmtId="0" fontId="33" fillId="0" borderId="0" xfId="0" applyFont="1"/>
    <xf numFmtId="0" fontId="33" fillId="0" borderId="2" xfId="0" applyFont="1" applyBorder="1"/>
    <xf numFmtId="166" fontId="33" fillId="3" borderId="2" xfId="6" applyNumberFormat="1" applyFont="1" applyFill="1" applyBorder="1"/>
    <xf numFmtId="42" fontId="9" fillId="3" borderId="0" xfId="634" applyNumberFormat="1" applyFont="1" applyFill="1"/>
    <xf numFmtId="0" fontId="10" fillId="0" borderId="0" xfId="0" applyFont="1" applyFill="1"/>
    <xf numFmtId="42" fontId="9" fillId="3" borderId="3" xfId="634" applyNumberFormat="1" applyFont="1" applyFill="1" applyBorder="1"/>
    <xf numFmtId="42" fontId="9" fillId="0" borderId="0" xfId="634" applyNumberFormat="1" applyFont="1" applyBorder="1"/>
    <xf numFmtId="0" fontId="9" fillId="3" borderId="0" xfId="0" applyFont="1" applyFill="1"/>
    <xf numFmtId="166" fontId="9" fillId="3" borderId="0" xfId="6" applyNumberFormat="1" applyFont="1" applyFill="1"/>
    <xf numFmtId="0" fontId="28" fillId="0" borderId="0" xfId="0" applyFont="1" applyFill="1" applyBorder="1" applyAlignment="1">
      <alignment horizontal="center"/>
    </xf>
    <xf numFmtId="0" fontId="36" fillId="0" borderId="0" xfId="0" applyFont="1"/>
    <xf numFmtId="0" fontId="11" fillId="5" borderId="1" xfId="0" applyFont="1" applyFill="1" applyBorder="1"/>
    <xf numFmtId="0" fontId="36" fillId="5" borderId="1" xfId="0" applyFont="1" applyFill="1" applyBorder="1"/>
    <xf numFmtId="0" fontId="36" fillId="5" borderId="6" xfId="0" applyFont="1" applyFill="1" applyBorder="1"/>
    <xf numFmtId="0" fontId="11" fillId="5" borderId="9" xfId="0" applyFont="1" applyFill="1" applyBorder="1"/>
    <xf numFmtId="0" fontId="0" fillId="5" borderId="0" xfId="0" applyFill="1" applyBorder="1"/>
    <xf numFmtId="0" fontId="0" fillId="5" borderId="8" xfId="0" applyFill="1" applyBorder="1"/>
    <xf numFmtId="0" fontId="11" fillId="5" borderId="0" xfId="0" applyFont="1" applyFill="1" applyBorder="1"/>
    <xf numFmtId="0" fontId="11" fillId="5" borderId="8" xfId="0" applyFont="1" applyFill="1" applyBorder="1"/>
    <xf numFmtId="0" fontId="11" fillId="5" borderId="11" xfId="0" applyFont="1" applyFill="1" applyBorder="1"/>
    <xf numFmtId="0" fontId="0" fillId="5" borderId="2" xfId="0" applyFill="1" applyBorder="1"/>
    <xf numFmtId="0" fontId="0" fillId="5" borderId="12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1" xfId="0" applyFont="1" applyFill="1" applyBorder="1"/>
    <xf numFmtId="1" fontId="10" fillId="0" borderId="0" xfId="0" applyNumberFormat="1" applyFont="1"/>
    <xf numFmtId="0" fontId="37" fillId="0" borderId="0" xfId="0" applyFont="1" applyBorder="1"/>
    <xf numFmtId="0" fontId="39" fillId="0" borderId="0" xfId="0" applyFont="1" applyFill="1" applyBorder="1"/>
    <xf numFmtId="9" fontId="28" fillId="3" borderId="0" xfId="0" applyNumberFormat="1" applyFont="1" applyFill="1"/>
    <xf numFmtId="9" fontId="38" fillId="3" borderId="0" xfId="0" applyNumberFormat="1" applyFont="1" applyFill="1" applyBorder="1"/>
    <xf numFmtId="172" fontId="28" fillId="0" borderId="0" xfId="0" applyNumberFormat="1" applyFont="1" applyFill="1" applyBorder="1"/>
    <xf numFmtId="164" fontId="40" fillId="0" borderId="0" xfId="0" applyNumberFormat="1" applyFont="1" applyAlignment="1">
      <alignment horizontal="right" vertical="center"/>
    </xf>
    <xf numFmtId="166" fontId="10" fillId="0" borderId="0" xfId="6" applyNumberFormat="1" applyFont="1" applyFill="1"/>
    <xf numFmtId="166" fontId="10" fillId="3" borderId="0" xfId="6" applyNumberFormat="1" applyFont="1" applyFill="1"/>
    <xf numFmtId="171" fontId="10" fillId="3" borderId="0" xfId="3" applyNumberFormat="1" applyFont="1" applyFill="1"/>
    <xf numFmtId="169" fontId="10" fillId="0" borderId="0" xfId="0" applyNumberFormat="1" applyFont="1"/>
    <xf numFmtId="169" fontId="10" fillId="0" borderId="0" xfId="0" applyNumberFormat="1" applyFont="1" applyFill="1" applyBorder="1"/>
    <xf numFmtId="169" fontId="28" fillId="0" borderId="0" xfId="0" applyNumberFormat="1" applyFont="1" applyFill="1" applyBorder="1"/>
    <xf numFmtId="171" fontId="10" fillId="0" borderId="0" xfId="3" applyNumberFormat="1" applyFont="1" applyFill="1"/>
    <xf numFmtId="0" fontId="33" fillId="0" borderId="2" xfId="0" applyFont="1" applyBorder="1" applyAlignment="1"/>
    <xf numFmtId="0" fontId="33" fillId="0" borderId="0" xfId="0" applyFont="1" applyFill="1" applyBorder="1" applyAlignment="1">
      <alignment horizontal="left"/>
    </xf>
    <xf numFmtId="0" fontId="0" fillId="0" borderId="0" xfId="0" applyBorder="1"/>
    <xf numFmtId="0" fontId="33" fillId="0" borderId="1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33" fillId="0" borderId="0" xfId="6" applyNumberFormat="1" applyFont="1" applyFill="1" applyBorder="1" applyAlignment="1"/>
    <xf numFmtId="0" fontId="33" fillId="0" borderId="2" xfId="0" applyFont="1" applyFill="1" applyBorder="1"/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2" fillId="3" borderId="0" xfId="0" applyFont="1" applyFill="1" applyBorder="1" applyAlignment="1">
      <alignment vertical="top"/>
    </xf>
    <xf numFmtId="0" fontId="22" fillId="3" borderId="0" xfId="0" applyFont="1" applyFill="1" applyAlignment="1">
      <alignment vertical="top" wrapText="1"/>
    </xf>
    <xf numFmtId="167" fontId="22" fillId="3" borderId="0" xfId="673" applyNumberFormat="1" applyFont="1" applyFill="1" applyBorder="1" applyAlignment="1">
      <alignment vertical="top" wrapText="1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41" fillId="0" borderId="2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vertical="top" wrapText="1"/>
    </xf>
    <xf numFmtId="44" fontId="22" fillId="3" borderId="1" xfId="6" applyFont="1" applyFill="1" applyBorder="1" applyAlignment="1">
      <alignment vertical="top"/>
    </xf>
    <xf numFmtId="44" fontId="22" fillId="3" borderId="0" xfId="6" applyFont="1" applyFill="1" applyBorder="1" applyAlignment="1">
      <alignment vertical="top" wrapText="1"/>
    </xf>
    <xf numFmtId="44" fontId="22" fillId="3" borderId="0" xfId="6" applyFont="1" applyFill="1" applyBorder="1" applyAlignment="1">
      <alignment vertical="top"/>
    </xf>
    <xf numFmtId="44" fontId="22" fillId="3" borderId="2" xfId="6" applyFont="1" applyFill="1" applyBorder="1" applyAlignment="1">
      <alignment vertical="top" wrapText="1"/>
    </xf>
    <xf numFmtId="167" fontId="22" fillId="0" borderId="0" xfId="673" applyNumberFormat="1" applyFont="1" applyFill="1" applyBorder="1" applyAlignment="1">
      <alignment vertical="top"/>
    </xf>
    <xf numFmtId="166" fontId="13" fillId="3" borderId="1" xfId="6" applyNumberFormat="1" applyFont="1" applyFill="1" applyBorder="1" applyAlignment="1">
      <alignment vertical="top"/>
    </xf>
    <xf numFmtId="166" fontId="13" fillId="3" borderId="1" xfId="6" applyNumberFormat="1" applyFont="1" applyFill="1" applyBorder="1" applyAlignment="1">
      <alignment vertical="top" wrapText="1"/>
    </xf>
    <xf numFmtId="166" fontId="13" fillId="3" borderId="0" xfId="6" applyNumberFormat="1" applyFont="1" applyFill="1" applyBorder="1" applyAlignment="1">
      <alignment vertical="top"/>
    </xf>
    <xf numFmtId="166" fontId="13" fillId="3" borderId="2" xfId="6" applyNumberFormat="1" applyFont="1" applyFill="1" applyBorder="1" applyAlignment="1">
      <alignment vertical="top"/>
    </xf>
    <xf numFmtId="0" fontId="22" fillId="3" borderId="0" xfId="0" applyFont="1" applyFill="1" applyBorder="1" applyAlignment="1">
      <alignment vertical="top" wrapText="1"/>
    </xf>
    <xf numFmtId="0" fontId="16" fillId="0" borderId="0" xfId="0" applyFont="1" applyFill="1" applyBorder="1"/>
    <xf numFmtId="0" fontId="16" fillId="0" borderId="0" xfId="0" applyFont="1" applyFill="1"/>
    <xf numFmtId="0" fontId="15" fillId="3" borderId="0" xfId="0" applyFont="1" applyFill="1" applyBorder="1"/>
    <xf numFmtId="2" fontId="15" fillId="0" borderId="0" xfId="0" applyNumberFormat="1" applyFont="1"/>
    <xf numFmtId="2" fontId="16" fillId="0" borderId="0" xfId="0" applyNumberFormat="1" applyFont="1" applyFill="1"/>
    <xf numFmtId="4" fontId="16" fillId="0" borderId="0" xfId="0" applyNumberFormat="1" applyFont="1" applyBorder="1"/>
    <xf numFmtId="166" fontId="9" fillId="3" borderId="3" xfId="6" applyNumberFormat="1" applyFont="1" applyFill="1" applyBorder="1"/>
    <xf numFmtId="4" fontId="16" fillId="0" borderId="2" xfId="0" applyNumberFormat="1" applyFont="1" applyBorder="1"/>
    <xf numFmtId="167" fontId="10" fillId="3" borderId="0" xfId="97" applyNumberFormat="1" applyFont="1" applyFill="1"/>
    <xf numFmtId="0" fontId="42" fillId="0" borderId="0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2" fontId="16" fillId="3" borderId="0" xfId="0" applyNumberFormat="1" applyFont="1" applyFill="1" applyBorder="1" applyAlignment="1">
      <alignment horizontal="center"/>
    </xf>
    <xf numFmtId="4" fontId="16" fillId="0" borderId="1" xfId="0" applyNumberFormat="1" applyFont="1" applyBorder="1"/>
    <xf numFmtId="167" fontId="10" fillId="0" borderId="0" xfId="97" applyNumberFormat="1" applyFont="1" applyBorder="1"/>
    <xf numFmtId="167" fontId="10" fillId="0" borderId="0" xfId="97" applyNumberFormat="1" applyFont="1" applyFill="1" applyBorder="1"/>
    <xf numFmtId="43" fontId="27" fillId="0" borderId="1" xfId="97" applyFont="1" applyFill="1" applyBorder="1" applyAlignment="1">
      <alignment horizontal="left" vertical="top" wrapText="1" indent="2"/>
    </xf>
    <xf numFmtId="43" fontId="27" fillId="0" borderId="0" xfId="97" applyFont="1" applyFill="1" applyBorder="1" applyAlignment="1">
      <alignment horizontal="left" vertical="top" wrapText="1" indent="2"/>
    </xf>
    <xf numFmtId="169" fontId="27" fillId="0" borderId="0" xfId="824" applyNumberFormat="1" applyFont="1" applyFill="1" applyBorder="1" applyAlignment="1">
      <alignment vertical="top" wrapText="1"/>
    </xf>
    <xf numFmtId="166" fontId="9" fillId="3" borderId="0" xfId="6" applyNumberFormat="1" applyFont="1" applyFill="1" applyAlignment="1">
      <alignment horizontal="right"/>
    </xf>
    <xf numFmtId="0" fontId="9" fillId="0" borderId="0" xfId="0" applyFont="1" applyFill="1"/>
    <xf numFmtId="166" fontId="9" fillId="0" borderId="0" xfId="6" applyNumberFormat="1" applyFont="1" applyFill="1"/>
    <xf numFmtId="0" fontId="10" fillId="3" borderId="0" xfId="0" applyFont="1" applyFill="1" applyBorder="1"/>
    <xf numFmtId="175" fontId="10" fillId="3" borderId="0" xfId="0" applyNumberFormat="1" applyFont="1" applyFill="1" applyBorder="1"/>
    <xf numFmtId="0" fontId="9" fillId="3" borderId="0" xfId="0" applyFont="1" applyFill="1" applyBorder="1"/>
    <xf numFmtId="0" fontId="33" fillId="0" borderId="0" xfId="0" applyFont="1" applyFill="1" applyBorder="1" applyAlignment="1">
      <alignment horizontal="left" indent="1"/>
    </xf>
    <xf numFmtId="0" fontId="33" fillId="0" borderId="2" xfId="0" applyFont="1" applyFill="1" applyBorder="1" applyAlignment="1"/>
    <xf numFmtId="166" fontId="33" fillId="0" borderId="2" xfId="6" applyNumberFormat="1" applyFont="1" applyFill="1" applyBorder="1"/>
    <xf numFmtId="0" fontId="33" fillId="0" borderId="0" xfId="0" applyFont="1" applyFill="1"/>
    <xf numFmtId="0" fontId="33" fillId="0" borderId="2" xfId="0" applyFont="1" applyFill="1" applyBorder="1" applyAlignment="1">
      <alignment horizontal="left" indent="1"/>
    </xf>
    <xf numFmtId="0" fontId="10" fillId="3" borderId="1" xfId="0" applyFont="1" applyFill="1" applyBorder="1"/>
    <xf numFmtId="175" fontId="10" fillId="3" borderId="2" xfId="0" applyNumberFormat="1" applyFont="1" applyFill="1" applyBorder="1"/>
    <xf numFmtId="175" fontId="9" fillId="3" borderId="0" xfId="0" applyNumberFormat="1" applyFont="1" applyFill="1" applyBorder="1"/>
    <xf numFmtId="0" fontId="10" fillId="3" borderId="2" xfId="0" applyFont="1" applyFill="1" applyBorder="1"/>
    <xf numFmtId="166" fontId="10" fillId="3" borderId="1" xfId="6" applyNumberFormat="1" applyFont="1" applyFill="1" applyBorder="1"/>
    <xf numFmtId="166" fontId="10" fillId="3" borderId="0" xfId="6" applyNumberFormat="1" applyFont="1" applyFill="1" applyBorder="1"/>
    <xf numFmtId="166" fontId="10" fillId="3" borderId="2" xfId="6" applyNumberFormat="1" applyFont="1" applyFill="1" applyBorder="1"/>
    <xf numFmtId="166" fontId="10" fillId="0" borderId="1" xfId="0" applyNumberFormat="1" applyFont="1" applyBorder="1"/>
    <xf numFmtId="166" fontId="10" fillId="0" borderId="0" xfId="6" applyNumberFormat="1" applyFont="1" applyFill="1" applyBorder="1"/>
    <xf numFmtId="0" fontId="33" fillId="0" borderId="1" xfId="0" applyFont="1" applyFill="1" applyBorder="1" applyAlignment="1">
      <alignment horizontal="left"/>
    </xf>
    <xf numFmtId="0" fontId="33" fillId="0" borderId="2" xfId="0" applyFont="1" applyFill="1" applyBorder="1" applyAlignment="1">
      <alignment horizontal="left"/>
    </xf>
    <xf numFmtId="0" fontId="10" fillId="4" borderId="0" xfId="0" applyFont="1" applyFill="1"/>
    <xf numFmtId="0" fontId="9" fillId="4" borderId="0" xfId="0" applyFont="1" applyFill="1"/>
    <xf numFmtId="166" fontId="19" fillId="0" borderId="1" xfId="6" applyNumberFormat="1" applyFont="1" applyBorder="1" applyAlignment="1">
      <alignment horizontal="right"/>
    </xf>
    <xf numFmtId="166" fontId="19" fillId="0" borderId="0" xfId="6" applyNumberFormat="1" applyFont="1" applyBorder="1" applyAlignment="1">
      <alignment horizontal="right"/>
    </xf>
    <xf numFmtId="166" fontId="19" fillId="0" borderId="2" xfId="6" applyNumberFormat="1" applyFont="1" applyBorder="1" applyAlignment="1">
      <alignment horizontal="right"/>
    </xf>
    <xf numFmtId="0" fontId="20" fillId="3" borderId="0" xfId="752" applyFont="1" applyFill="1" applyBorder="1"/>
    <xf numFmtId="0" fontId="20" fillId="3" borderId="0" xfId="752" applyFont="1" applyFill="1" applyBorder="1" applyAlignment="1">
      <alignment horizontal="right"/>
    </xf>
    <xf numFmtId="0" fontId="19" fillId="0" borderId="2" xfId="752" applyFont="1" applyBorder="1" applyAlignment="1">
      <alignment wrapText="1"/>
    </xf>
    <xf numFmtId="0" fontId="19" fillId="0" borderId="2" xfId="752" applyFont="1" applyBorder="1" applyAlignment="1">
      <alignment horizontal="left" wrapText="1"/>
    </xf>
    <xf numFmtId="0" fontId="24" fillId="0" borderId="0" xfId="752" applyFont="1" applyBorder="1" applyAlignment="1">
      <alignment horizontal="left"/>
    </xf>
    <xf numFmtId="171" fontId="20" fillId="3" borderId="0" xfId="3" applyNumberFormat="1" applyFont="1" applyFill="1" applyBorder="1" applyAlignment="1">
      <alignment horizontal="right"/>
    </xf>
    <xf numFmtId="164" fontId="20" fillId="3" borderId="0" xfId="752" applyNumberFormat="1" applyFont="1" applyFill="1" applyBorder="1" applyAlignment="1">
      <alignment horizontal="right"/>
    </xf>
    <xf numFmtId="0" fontId="19" fillId="3" borderId="2" xfId="752" applyFont="1" applyFill="1" applyBorder="1" applyAlignment="1">
      <alignment horizontal="left" wrapText="1"/>
    </xf>
    <xf numFmtId="0" fontId="19" fillId="3" borderId="2" xfId="752" applyFont="1" applyFill="1" applyBorder="1"/>
    <xf numFmtId="176" fontId="19" fillId="3" borderId="0" xfId="752" applyNumberFormat="1" applyFont="1" applyFill="1" applyBorder="1" applyAlignment="1">
      <alignment horizontal="right"/>
    </xf>
    <xf numFmtId="0" fontId="19" fillId="3" borderId="2" xfId="752" applyFont="1" applyFill="1" applyBorder="1" applyAlignment="1">
      <alignment wrapText="1"/>
    </xf>
    <xf numFmtId="168" fontId="16" fillId="0" borderId="5" xfId="0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168" fontId="16" fillId="0" borderId="6" xfId="0" applyNumberFormat="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68" fontId="16" fillId="0" borderId="11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168" fontId="16" fillId="0" borderId="12" xfId="0" applyNumberFormat="1" applyFont="1" applyBorder="1" applyAlignment="1">
      <alignment horizontal="center"/>
    </xf>
    <xf numFmtId="166" fontId="10" fillId="3" borderId="0" xfId="0" applyNumberFormat="1" applyFont="1" applyFill="1" applyBorder="1"/>
    <xf numFmtId="0" fontId="10" fillId="3" borderId="0" xfId="0" applyFont="1" applyFill="1"/>
    <xf numFmtId="0" fontId="33" fillId="6" borderId="1" xfId="0" applyNumberFormat="1" applyFont="1" applyFill="1" applyBorder="1" applyAlignment="1"/>
    <xf numFmtId="0" fontId="33" fillId="6" borderId="1" xfId="0" applyFont="1" applyFill="1" applyBorder="1"/>
    <xf numFmtId="0" fontId="33" fillId="6" borderId="0" xfId="0" applyFont="1" applyFill="1" applyBorder="1"/>
    <xf numFmtId="0" fontId="33" fillId="6" borderId="2" xfId="0" applyFont="1" applyFill="1" applyBorder="1"/>
    <xf numFmtId="9" fontId="28" fillId="6" borderId="0" xfId="0" applyNumberFormat="1" applyFont="1" applyFill="1"/>
    <xf numFmtId="9" fontId="38" fillId="6" borderId="0" xfId="0" applyNumberFormat="1" applyFont="1" applyFill="1" applyBorder="1"/>
    <xf numFmtId="42" fontId="10" fillId="6" borderId="1" xfId="634" applyNumberFormat="1" applyFont="1" applyFill="1" applyBorder="1"/>
    <xf numFmtId="42" fontId="10" fillId="6" borderId="2" xfId="634" applyNumberFormat="1" applyFont="1" applyFill="1" applyBorder="1"/>
    <xf numFmtId="42" fontId="10" fillId="6" borderId="0" xfId="634" applyNumberFormat="1" applyFont="1" applyFill="1" applyBorder="1"/>
    <xf numFmtId="42" fontId="10" fillId="3" borderId="1" xfId="634" applyNumberFormat="1" applyFont="1" applyFill="1" applyBorder="1"/>
    <xf numFmtId="42" fontId="10" fillId="3" borderId="2" xfId="634" applyNumberFormat="1" applyFont="1" applyFill="1" applyBorder="1"/>
    <xf numFmtId="42" fontId="10" fillId="3" borderId="0" xfId="634" applyNumberFormat="1" applyFont="1" applyFill="1" applyBorder="1"/>
    <xf numFmtId="0" fontId="19" fillId="6" borderId="0" xfId="752" applyFont="1" applyFill="1" applyBorder="1"/>
    <xf numFmtId="0" fontId="19" fillId="6" borderId="0" xfId="752" applyFont="1" applyFill="1" applyBorder="1" applyAlignment="1">
      <alignment horizontal="right"/>
    </xf>
    <xf numFmtId="0" fontId="13" fillId="6" borderId="1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13" fillId="6" borderId="2" xfId="0" applyFont="1" applyFill="1" applyBorder="1" applyAlignment="1">
      <alignment vertical="top"/>
    </xf>
    <xf numFmtId="3" fontId="13" fillId="6" borderId="1" xfId="0" applyNumberFormat="1" applyFont="1" applyFill="1" applyBorder="1" applyAlignment="1">
      <alignment vertical="top"/>
    </xf>
    <xf numFmtId="0" fontId="13" fillId="6" borderId="1" xfId="0" applyFont="1" applyFill="1" applyBorder="1" applyAlignment="1">
      <alignment vertical="top" wrapText="1"/>
    </xf>
    <xf numFmtId="10" fontId="13" fillId="6" borderId="0" xfId="0" applyNumberFormat="1" applyFont="1" applyFill="1" applyBorder="1" applyAlignment="1">
      <alignment vertical="top"/>
    </xf>
    <xf numFmtId="171" fontId="33" fillId="6" borderId="0" xfId="3" applyNumberFormat="1" applyFont="1" applyFill="1"/>
    <xf numFmtId="9" fontId="10" fillId="6" borderId="0" xfId="0" applyNumberFormat="1" applyFont="1" applyFill="1" applyBorder="1" applyAlignment="1"/>
    <xf numFmtId="9" fontId="10" fillId="6" borderId="0" xfId="0" applyNumberFormat="1" applyFont="1" applyFill="1" applyBorder="1"/>
    <xf numFmtId="166" fontId="33" fillId="6" borderId="2" xfId="6" applyNumberFormat="1" applyFont="1" applyFill="1" applyBorder="1"/>
    <xf numFmtId="0" fontId="10" fillId="6" borderId="0" xfId="0" applyFont="1" applyFill="1" applyBorder="1"/>
    <xf numFmtId="166" fontId="10" fillId="6" borderId="0" xfId="6" applyNumberFormat="1" applyFont="1" applyFill="1" applyBorder="1"/>
    <xf numFmtId="0" fontId="10" fillId="6" borderId="1" xfId="0" applyFont="1" applyFill="1" applyBorder="1"/>
    <xf numFmtId="166" fontId="10" fillId="6" borderId="1" xfId="6" applyNumberFormat="1" applyFont="1" applyFill="1" applyBorder="1"/>
    <xf numFmtId="0" fontId="10" fillId="6" borderId="2" xfId="0" applyFont="1" applyFill="1" applyBorder="1"/>
    <xf numFmtId="166" fontId="10" fillId="6" borderId="2" xfId="6" applyNumberFormat="1" applyFont="1" applyFill="1" applyBorder="1"/>
    <xf numFmtId="175" fontId="10" fillId="6" borderId="1" xfId="0" applyNumberFormat="1" applyFont="1" applyFill="1" applyBorder="1"/>
    <xf numFmtId="175" fontId="10" fillId="6" borderId="0" xfId="0" applyNumberFormat="1" applyFont="1" applyFill="1" applyBorder="1"/>
    <xf numFmtId="175" fontId="10" fillId="6" borderId="2" xfId="0" applyNumberFormat="1" applyFont="1" applyFill="1" applyBorder="1"/>
    <xf numFmtId="174" fontId="10" fillId="6" borderId="1" xfId="0" applyNumberFormat="1" applyFont="1" applyFill="1" applyBorder="1"/>
    <xf numFmtId="174" fontId="10" fillId="6" borderId="0" xfId="0" applyNumberFormat="1" applyFont="1" applyFill="1" applyBorder="1"/>
    <xf numFmtId="174" fontId="10" fillId="6" borderId="2" xfId="0" applyNumberFormat="1" applyFont="1" applyFill="1" applyBorder="1"/>
    <xf numFmtId="0" fontId="30" fillId="6" borderId="13" xfId="0" applyFont="1" applyFill="1" applyBorder="1"/>
    <xf numFmtId="167" fontId="10" fillId="6" borderId="5" xfId="97" applyNumberFormat="1" applyFont="1" applyFill="1" applyBorder="1" applyAlignment="1"/>
    <xf numFmtId="167" fontId="10" fillId="6" borderId="1" xfId="97" applyNumberFormat="1" applyFont="1" applyFill="1" applyBorder="1" applyAlignment="1"/>
    <xf numFmtId="167" fontId="10" fillId="6" borderId="6" xfId="97" applyNumberFormat="1" applyFont="1" applyFill="1" applyBorder="1" applyAlignment="1"/>
    <xf numFmtId="170" fontId="10" fillId="6" borderId="9" xfId="6" applyNumberFormat="1" applyFont="1" applyFill="1" applyBorder="1" applyAlignment="1"/>
    <xf numFmtId="170" fontId="10" fillId="6" borderId="0" xfId="6" applyNumberFormat="1" applyFont="1" applyFill="1" applyBorder="1" applyAlignment="1"/>
    <xf numFmtId="170" fontId="10" fillId="6" borderId="8" xfId="6" applyNumberFormat="1" applyFont="1" applyFill="1" applyBorder="1" applyAlignment="1"/>
    <xf numFmtId="170" fontId="10" fillId="6" borderId="11" xfId="6" applyNumberFormat="1" applyFont="1" applyFill="1" applyBorder="1" applyAlignment="1"/>
    <xf numFmtId="170" fontId="10" fillId="6" borderId="2" xfId="6" applyNumberFormat="1" applyFont="1" applyFill="1" applyBorder="1" applyAlignment="1"/>
    <xf numFmtId="170" fontId="10" fillId="6" borderId="12" xfId="6" applyNumberFormat="1" applyFont="1" applyFill="1" applyBorder="1" applyAlignment="1"/>
    <xf numFmtId="170" fontId="10" fillId="6" borderId="11" xfId="97" applyNumberFormat="1" applyFont="1" applyFill="1" applyBorder="1" applyAlignment="1"/>
    <xf numFmtId="170" fontId="10" fillId="6" borderId="14" xfId="6" applyNumberFormat="1" applyFont="1" applyFill="1" applyBorder="1" applyAlignment="1"/>
    <xf numFmtId="170" fontId="10" fillId="6" borderId="3" xfId="6" applyNumberFormat="1" applyFont="1" applyFill="1" applyBorder="1" applyAlignment="1"/>
    <xf numFmtId="170" fontId="10" fillId="6" borderId="15" xfId="6" applyNumberFormat="1" applyFont="1" applyFill="1" applyBorder="1" applyAlignment="1"/>
    <xf numFmtId="0" fontId="10" fillId="6" borderId="0" xfId="0" applyNumberFormat="1" applyFont="1" applyFill="1" applyBorder="1" applyAlignment="1"/>
    <xf numFmtId="0" fontId="0" fillId="6" borderId="4" xfId="0" applyFill="1" applyBorder="1"/>
    <xf numFmtId="0" fontId="0" fillId="6" borderId="10" xfId="0" applyFill="1" applyBorder="1"/>
    <xf numFmtId="171" fontId="0" fillId="6" borderId="4" xfId="0" applyNumberFormat="1" applyFill="1" applyBorder="1"/>
    <xf numFmtId="171" fontId="0" fillId="6" borderId="7" xfId="0" applyNumberFormat="1" applyFill="1" applyBorder="1"/>
    <xf numFmtId="171" fontId="0" fillId="6" borderId="10" xfId="0" applyNumberFormat="1" applyFill="1" applyBorder="1"/>
    <xf numFmtId="3" fontId="13" fillId="3" borderId="2" xfId="0" applyNumberFormat="1" applyFont="1" applyFill="1" applyBorder="1" applyAlignment="1">
      <alignment vertical="top"/>
    </xf>
    <xf numFmtId="0" fontId="28" fillId="0" borderId="2" xfId="0" applyFont="1" applyBorder="1"/>
    <xf numFmtId="0" fontId="26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center" vertical="top" wrapText="1"/>
    </xf>
    <xf numFmtId="167" fontId="27" fillId="3" borderId="1" xfId="97" applyNumberFormat="1" applyFont="1" applyFill="1" applyBorder="1" applyAlignment="1">
      <alignment horizontal="center" vertical="top" wrapText="1"/>
    </xf>
    <xf numFmtId="173" fontId="27" fillId="3" borderId="1" xfId="0" applyNumberFormat="1" applyFont="1" applyFill="1" applyBorder="1" applyAlignment="1">
      <alignment horizontal="center" vertical="top" wrapText="1"/>
    </xf>
    <xf numFmtId="167" fontId="27" fillId="3" borderId="0" xfId="97" applyNumberFormat="1" applyFont="1" applyFill="1" applyBorder="1" applyAlignment="1">
      <alignment horizontal="center" vertical="top" wrapText="1"/>
    </xf>
    <xf numFmtId="173" fontId="27" fillId="3" borderId="0" xfId="0" applyNumberFormat="1" applyFont="1" applyFill="1" applyBorder="1" applyAlignment="1">
      <alignment horizontal="center" vertical="top" wrapText="1"/>
    </xf>
    <xf numFmtId="167" fontId="27" fillId="3" borderId="2" xfId="97" applyNumberFormat="1" applyFont="1" applyFill="1" applyBorder="1" applyAlignment="1">
      <alignment horizontal="center" vertical="top" wrapText="1"/>
    </xf>
    <xf numFmtId="173" fontId="27" fillId="3" borderId="2" xfId="0" applyNumberFormat="1" applyFont="1" applyFill="1" applyBorder="1" applyAlignment="1">
      <alignment horizontal="center" vertical="top" wrapText="1"/>
    </xf>
    <xf numFmtId="169" fontId="27" fillId="3" borderId="1" xfId="824" applyNumberFormat="1" applyFont="1" applyFill="1" applyBorder="1" applyAlignment="1">
      <alignment vertical="top" wrapText="1"/>
    </xf>
    <xf numFmtId="169" fontId="27" fillId="3" borderId="0" xfId="824" applyNumberFormat="1" applyFont="1" applyFill="1" applyBorder="1" applyAlignment="1">
      <alignment vertical="top" wrapText="1"/>
    </xf>
    <xf numFmtId="0" fontId="11" fillId="5" borderId="5" xfId="0" applyFont="1" applyFill="1" applyBorder="1"/>
    <xf numFmtId="0" fontId="43" fillId="5" borderId="0" xfId="0" applyFont="1" applyFill="1" applyBorder="1"/>
    <xf numFmtId="0" fontId="0" fillId="5" borderId="9" xfId="0" applyFont="1" applyFill="1" applyBorder="1"/>
    <xf numFmtId="0" fontId="12" fillId="6" borderId="0" xfId="0" applyFont="1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11" xfId="0" applyFill="1" applyBorder="1"/>
    <xf numFmtId="0" fontId="12" fillId="6" borderId="2" xfId="0" applyFont="1" applyFill="1" applyBorder="1"/>
    <xf numFmtId="0" fontId="0" fillId="6" borderId="12" xfId="0" applyFill="1" applyBorder="1"/>
    <xf numFmtId="0" fontId="0" fillId="5" borderId="0" xfId="0" applyFont="1" applyFill="1" applyBorder="1"/>
    <xf numFmtId="9" fontId="10" fillId="6" borderId="14" xfId="3" applyFont="1" applyFill="1" applyBorder="1" applyAlignment="1"/>
    <xf numFmtId="9" fontId="10" fillId="6" borderId="3" xfId="3" applyFont="1" applyFill="1" applyBorder="1" applyAlignment="1"/>
    <xf numFmtId="9" fontId="10" fillId="6" borderId="15" xfId="3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2"/>
    </xf>
    <xf numFmtId="0" fontId="10" fillId="0" borderId="1" xfId="0" applyFont="1" applyBorder="1" applyAlignment="1">
      <alignment horizontal="left" indent="1"/>
    </xf>
    <xf numFmtId="0" fontId="10" fillId="0" borderId="1" xfId="0" applyNumberFormat="1" applyFont="1" applyBorder="1" applyAlignment="1"/>
    <xf numFmtId="0" fontId="10" fillId="0" borderId="1" xfId="0" applyFont="1" applyBorder="1" applyAlignment="1"/>
    <xf numFmtId="0" fontId="10" fillId="0" borderId="2" xfId="0" applyFont="1" applyBorder="1" applyAlignment="1">
      <alignment horizontal="left" indent="1"/>
    </xf>
    <xf numFmtId="166" fontId="9" fillId="0" borderId="0" xfId="0" applyNumberFormat="1" applyFont="1" applyBorder="1" applyAlignment="1"/>
    <xf numFmtId="176" fontId="9" fillId="0" borderId="0" xfId="0" applyNumberFormat="1" applyFont="1" applyBorder="1" applyAlignment="1"/>
    <xf numFmtId="0" fontId="9" fillId="0" borderId="2" xfId="0" applyFont="1" applyBorder="1" applyAlignment="1"/>
    <xf numFmtId="0" fontId="9" fillId="0" borderId="2" xfId="0" applyNumberFormat="1" applyFont="1" applyBorder="1" applyAlignment="1"/>
    <xf numFmtId="44" fontId="22" fillId="3" borderId="1" xfId="6" applyFont="1" applyFill="1" applyBorder="1" applyAlignment="1">
      <alignment horizontal="left" vertical="top"/>
    </xf>
    <xf numFmtId="44" fontId="22" fillId="3" borderId="0" xfId="6" applyFont="1" applyFill="1" applyBorder="1" applyAlignment="1">
      <alignment horizontal="left" vertical="top" wrapText="1"/>
    </xf>
    <xf numFmtId="44" fontId="22" fillId="3" borderId="0" xfId="6" applyFont="1" applyFill="1" applyBorder="1" applyAlignment="1">
      <alignment horizontal="left" vertical="top"/>
    </xf>
    <xf numFmtId="44" fontId="22" fillId="3" borderId="2" xfId="6" applyFont="1" applyFill="1" applyBorder="1" applyAlignment="1">
      <alignment horizontal="left" vertical="top" wrapText="1"/>
    </xf>
    <xf numFmtId="176" fontId="10" fillId="3" borderId="0" xfId="0" applyNumberFormat="1" applyFont="1" applyFill="1" applyBorder="1"/>
    <xf numFmtId="1" fontId="28" fillId="0" borderId="0" xfId="0" applyNumberFormat="1" applyFont="1"/>
    <xf numFmtId="0" fontId="2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22" fillId="0" borderId="4" xfId="0" applyFont="1" applyBorder="1" applyAlignment="1">
      <alignment vertical="top"/>
    </xf>
    <xf numFmtId="0" fontId="13" fillId="3" borderId="7" xfId="0" applyFont="1" applyFill="1" applyBorder="1" applyAlignment="1">
      <alignment vertical="top"/>
    </xf>
    <xf numFmtId="0" fontId="13" fillId="0" borderId="7" xfId="0" applyFont="1" applyBorder="1" applyAlignment="1">
      <alignment vertical="top"/>
    </xf>
    <xf numFmtId="0" fontId="22" fillId="0" borderId="7" xfId="0" applyFont="1" applyBorder="1" applyAlignment="1">
      <alignment vertical="top"/>
    </xf>
    <xf numFmtId="171" fontId="13" fillId="3" borderId="10" xfId="3" applyNumberFormat="1" applyFont="1" applyFill="1" applyBorder="1" applyAlignment="1">
      <alignment vertical="top"/>
    </xf>
    <xf numFmtId="171" fontId="42" fillId="0" borderId="0" xfId="3" applyNumberFormat="1" applyFont="1" applyFill="1" applyBorder="1"/>
    <xf numFmtId="166" fontId="33" fillId="6" borderId="0" xfId="6" applyNumberFormat="1" applyFont="1" applyFill="1" applyBorder="1" applyAlignment="1"/>
    <xf numFmtId="0" fontId="33" fillId="3" borderId="1" xfId="0" applyFont="1" applyFill="1" applyBorder="1"/>
    <xf numFmtId="0" fontId="34" fillId="0" borderId="0" xfId="0" applyFont="1"/>
    <xf numFmtId="1" fontId="19" fillId="6" borderId="0" xfId="752" applyNumberFormat="1" applyFont="1" applyFill="1" applyBorder="1"/>
    <xf numFmtId="1" fontId="19" fillId="6" borderId="0" xfId="752" applyNumberFormat="1" applyFont="1" applyFill="1" applyBorder="1" applyAlignment="1">
      <alignment horizontal="right"/>
    </xf>
    <xf numFmtId="166" fontId="19" fillId="3" borderId="0" xfId="752" applyNumberFormat="1" applyFont="1" applyFill="1" applyBorder="1" applyAlignment="1">
      <alignment horizontal="right"/>
    </xf>
    <xf numFmtId="0" fontId="10" fillId="0" borderId="0" xfId="6" applyNumberFormat="1" applyFont="1" applyFill="1" applyBorder="1" applyAlignment="1"/>
    <xf numFmtId="170" fontId="10" fillId="0" borderId="0" xfId="6" applyNumberFormat="1" applyFont="1" applyFill="1" applyBorder="1" applyAlignment="1"/>
    <xf numFmtId="9" fontId="10" fillId="0" borderId="0" xfId="3" applyFont="1" applyFill="1" applyBorder="1" applyAlignment="1"/>
    <xf numFmtId="9" fontId="19" fillId="0" borderId="0" xfId="752" applyNumberFormat="1" applyFont="1" applyBorder="1" applyAlignment="1"/>
    <xf numFmtId="176" fontId="19" fillId="0" borderId="1" xfId="6" applyNumberFormat="1" applyFont="1" applyBorder="1" applyAlignment="1">
      <alignment horizontal="right"/>
    </xf>
    <xf numFmtId="176" fontId="19" fillId="0" borderId="1" xfId="754" applyNumberFormat="1" applyFont="1" applyBorder="1" applyAlignment="1">
      <alignment horizontal="right"/>
    </xf>
    <xf numFmtId="176" fontId="19" fillId="0" borderId="0" xfId="6" applyNumberFormat="1" applyFont="1" applyBorder="1" applyAlignment="1">
      <alignment horizontal="right"/>
    </xf>
    <xf numFmtId="176" fontId="19" fillId="0" borderId="0" xfId="754" applyNumberFormat="1" applyFont="1" applyBorder="1" applyAlignment="1">
      <alignment horizontal="right"/>
    </xf>
    <xf numFmtId="176" fontId="19" fillId="0" borderId="2" xfId="754" applyNumberFormat="1" applyFont="1" applyBorder="1" applyAlignment="1">
      <alignment horizontal="right"/>
    </xf>
    <xf numFmtId="176" fontId="19" fillId="0" borderId="1" xfId="754" applyNumberFormat="1" applyFont="1" applyFill="1" applyBorder="1" applyAlignment="1">
      <alignment horizontal="right"/>
    </xf>
    <xf numFmtId="176" fontId="19" fillId="0" borderId="0" xfId="754" applyNumberFormat="1" applyFont="1" applyFill="1" applyBorder="1" applyAlignment="1">
      <alignment horizontal="right"/>
    </xf>
    <xf numFmtId="176" fontId="19" fillId="0" borderId="2" xfId="754" applyNumberFormat="1" applyFont="1" applyFill="1" applyBorder="1" applyAlignment="1">
      <alignment horizontal="right"/>
    </xf>
    <xf numFmtId="176" fontId="19" fillId="0" borderId="2" xfId="6" applyNumberFormat="1" applyFont="1" applyBorder="1" applyAlignment="1">
      <alignment horizontal="right"/>
    </xf>
    <xf numFmtId="0" fontId="28" fillId="0" borderId="0" xfId="0" applyFont="1" applyBorder="1" applyAlignment="1">
      <alignment horizontal="left" indent="1"/>
    </xf>
    <xf numFmtId="0" fontId="44" fillId="0" borderId="0" xfId="752" applyFont="1" applyBorder="1" applyAlignment="1">
      <alignment horizontal="left"/>
    </xf>
    <xf numFmtId="175" fontId="10" fillId="3" borderId="1" xfId="0" applyNumberFormat="1" applyFont="1" applyFill="1" applyBorder="1"/>
    <xf numFmtId="165" fontId="10" fillId="0" borderId="0" xfId="0" applyNumberFormat="1" applyFont="1"/>
    <xf numFmtId="167" fontId="10" fillId="0" borderId="0" xfId="0" applyNumberFormat="1" applyFont="1" applyBorder="1"/>
    <xf numFmtId="167" fontId="9" fillId="0" borderId="0" xfId="0" applyNumberFormat="1" applyFont="1" applyBorder="1"/>
    <xf numFmtId="41" fontId="19" fillId="0" borderId="0" xfId="752" applyNumberFormat="1" applyFont="1" applyBorder="1"/>
    <xf numFmtId="1" fontId="19" fillId="0" borderId="0" xfId="752" applyNumberFormat="1" applyFont="1" applyBorder="1"/>
    <xf numFmtId="177" fontId="16" fillId="0" borderId="5" xfId="0" applyNumberFormat="1" applyFont="1" applyBorder="1" applyAlignment="1">
      <alignment horizontal="center"/>
    </xf>
    <xf numFmtId="177" fontId="16" fillId="0" borderId="1" xfId="0" applyNumberFormat="1" applyFont="1" applyBorder="1" applyAlignment="1">
      <alignment horizontal="center"/>
    </xf>
    <xf numFmtId="177" fontId="16" fillId="0" borderId="6" xfId="0" applyNumberFormat="1" applyFont="1" applyBorder="1" applyAlignment="1">
      <alignment horizontal="center"/>
    </xf>
    <xf numFmtId="177" fontId="16" fillId="0" borderId="9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 horizontal="center"/>
    </xf>
    <xf numFmtId="177" fontId="16" fillId="0" borderId="8" xfId="0" applyNumberFormat="1" applyFont="1" applyBorder="1" applyAlignment="1">
      <alignment horizontal="center"/>
    </xf>
    <xf numFmtId="177" fontId="16" fillId="0" borderId="11" xfId="0" applyNumberFormat="1" applyFont="1" applyBorder="1" applyAlignment="1">
      <alignment horizontal="center"/>
    </xf>
    <xf numFmtId="177" fontId="16" fillId="0" borderId="2" xfId="0" applyNumberFormat="1" applyFont="1" applyBorder="1" applyAlignment="1">
      <alignment horizontal="center"/>
    </xf>
    <xf numFmtId="177" fontId="16" fillId="0" borderId="12" xfId="0" applyNumberFormat="1" applyFont="1" applyBorder="1" applyAlignment="1">
      <alignment horizontal="center"/>
    </xf>
    <xf numFmtId="176" fontId="9" fillId="3" borderId="3" xfId="0" applyNumberFormat="1" applyFont="1" applyFill="1" applyBorder="1"/>
    <xf numFmtId="166" fontId="10" fillId="3" borderId="13" xfId="6" applyNumberFormat="1" applyFont="1" applyFill="1" applyBorder="1" applyAlignment="1"/>
    <xf numFmtId="0" fontId="33" fillId="3" borderId="6" xfId="0" applyFont="1" applyFill="1" applyBorder="1"/>
    <xf numFmtId="0" fontId="33" fillId="3" borderId="0" xfId="0" applyFont="1" applyFill="1" applyBorder="1"/>
    <xf numFmtId="0" fontId="33" fillId="3" borderId="8" xfId="0" applyFont="1" applyFill="1" applyBorder="1"/>
    <xf numFmtId="0" fontId="34" fillId="0" borderId="14" xfId="0" applyFont="1" applyBorder="1"/>
    <xf numFmtId="0" fontId="34" fillId="0" borderId="3" xfId="0" applyFont="1" applyBorder="1"/>
    <xf numFmtId="0" fontId="34" fillId="0" borderId="15" xfId="0" applyFont="1" applyBorder="1"/>
    <xf numFmtId="0" fontId="34" fillId="3" borderId="14" xfId="0" applyFont="1" applyFill="1" applyBorder="1"/>
    <xf numFmtId="0" fontId="34" fillId="3" borderId="3" xfId="0" applyFont="1" applyFill="1" applyBorder="1"/>
    <xf numFmtId="0" fontId="34" fillId="3" borderId="15" xfId="0" applyFont="1" applyFill="1" applyBorder="1"/>
    <xf numFmtId="0" fontId="33" fillId="6" borderId="5" xfId="0" applyFont="1" applyFill="1" applyBorder="1"/>
    <xf numFmtId="0" fontId="33" fillId="6" borderId="6" xfId="0" applyFont="1" applyFill="1" applyBorder="1"/>
    <xf numFmtId="0" fontId="33" fillId="6" borderId="9" xfId="0" applyFont="1" applyFill="1" applyBorder="1"/>
    <xf numFmtId="0" fontId="33" fillId="6" borderId="8" xfId="0" applyFont="1" applyFill="1" applyBorder="1"/>
    <xf numFmtId="0" fontId="33" fillId="6" borderId="11" xfId="0" applyFont="1" applyFill="1" applyBorder="1"/>
    <xf numFmtId="0" fontId="33" fillId="6" borderId="12" xfId="0" applyFont="1" applyFill="1" applyBorder="1"/>
    <xf numFmtId="167" fontId="10" fillId="6" borderId="4" xfId="97" applyNumberFormat="1" applyFont="1" applyFill="1" applyBorder="1" applyAlignment="1"/>
    <xf numFmtId="0" fontId="10" fillId="6" borderId="7" xfId="0" applyNumberFormat="1" applyFont="1" applyFill="1" applyBorder="1" applyAlignment="1"/>
    <xf numFmtId="164" fontId="10" fillId="6" borderId="7" xfId="0" applyNumberFormat="1" applyFont="1" applyFill="1" applyBorder="1" applyAlignment="1"/>
    <xf numFmtId="166" fontId="10" fillId="6" borderId="4" xfId="6" applyNumberFormat="1" applyFont="1" applyFill="1" applyBorder="1" applyAlignment="1"/>
    <xf numFmtId="166" fontId="10" fillId="6" borderId="10" xfId="6" applyNumberFormat="1" applyFont="1" applyFill="1" applyBorder="1" applyAlignment="1"/>
    <xf numFmtId="0" fontId="10" fillId="6" borderId="5" xfId="0" applyNumberFormat="1" applyFont="1" applyFill="1" applyBorder="1" applyAlignment="1"/>
    <xf numFmtId="0" fontId="10" fillId="6" borderId="1" xfId="0" applyNumberFormat="1" applyFont="1" applyFill="1" applyBorder="1" applyAlignment="1"/>
    <xf numFmtId="0" fontId="10" fillId="6" borderId="6" xfId="0" applyFont="1" applyFill="1" applyBorder="1" applyAlignment="1"/>
    <xf numFmtId="0" fontId="10" fillId="6" borderId="9" xfId="0" applyNumberFormat="1" applyFont="1" applyFill="1" applyBorder="1" applyAlignment="1"/>
    <xf numFmtId="0" fontId="10" fillId="6" borderId="8" xfId="0" applyFont="1" applyFill="1" applyBorder="1" applyAlignment="1"/>
    <xf numFmtId="0" fontId="10" fillId="6" borderId="11" xfId="0" applyNumberFormat="1" applyFont="1" applyFill="1" applyBorder="1" applyAlignment="1"/>
    <xf numFmtId="0" fontId="10" fillId="6" borderId="2" xfId="0" applyNumberFormat="1" applyFont="1" applyFill="1" applyBorder="1" applyAlignment="1"/>
    <xf numFmtId="0" fontId="10" fillId="6" borderId="12" xfId="0" applyFont="1" applyFill="1" applyBorder="1" applyAlignment="1"/>
    <xf numFmtId="175" fontId="9" fillId="0" borderId="0" xfId="0" applyNumberFormat="1" applyFont="1" applyFill="1" applyBorder="1"/>
    <xf numFmtId="0" fontId="34" fillId="0" borderId="0" xfId="0" applyFont="1" applyAlignment="1">
      <alignment horizontal="right"/>
    </xf>
    <xf numFmtId="0" fontId="33" fillId="3" borderId="5" xfId="0" applyFont="1" applyFill="1" applyBorder="1" applyAlignment="1">
      <alignment horizontal="right"/>
    </xf>
    <xf numFmtId="0" fontId="33" fillId="3" borderId="9" xfId="0" applyFont="1" applyFill="1" applyBorder="1" applyAlignment="1">
      <alignment horizontal="right"/>
    </xf>
    <xf numFmtId="0" fontId="34" fillId="3" borderId="14" xfId="0" applyFont="1" applyFill="1" applyBorder="1" applyAlignment="1">
      <alignment horizontal="right"/>
    </xf>
    <xf numFmtId="0" fontId="10" fillId="0" borderId="9" xfId="0" applyFont="1" applyFill="1" applyBorder="1" applyAlignment="1"/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4" fillId="0" borderId="0" xfId="0" applyFont="1" applyFill="1"/>
    <xf numFmtId="0" fontId="20" fillId="0" borderId="0" xfId="752" applyFont="1" applyFill="1" applyBorder="1" applyAlignment="1">
      <alignment horizontal="right"/>
    </xf>
    <xf numFmtId="164" fontId="20" fillId="0" borderId="0" xfId="752" applyNumberFormat="1" applyFont="1" applyFill="1" applyBorder="1" applyAlignment="1">
      <alignment horizontal="right"/>
    </xf>
    <xf numFmtId="0" fontId="24" fillId="0" borderId="0" xfId="752" applyFont="1" applyBorder="1"/>
    <xf numFmtId="0" fontId="16" fillId="6" borderId="0" xfId="752" applyFont="1" applyFill="1" applyBorder="1" applyAlignment="1">
      <alignment horizontal="right"/>
    </xf>
    <xf numFmtId="0" fontId="20" fillId="0" borderId="0" xfId="752" applyFont="1" applyFill="1" applyBorder="1" applyAlignment="1"/>
    <xf numFmtId="0" fontId="20" fillId="0" borderId="0" xfId="752" applyFont="1" applyFill="1" applyBorder="1"/>
    <xf numFmtId="178" fontId="16" fillId="0" borderId="1" xfId="0" applyNumberFormat="1" applyFont="1" applyBorder="1"/>
    <xf numFmtId="178" fontId="16" fillId="0" borderId="0" xfId="0" applyNumberFormat="1" applyFont="1" applyBorder="1"/>
    <xf numFmtId="178" fontId="16" fillId="0" borderId="2" xfId="0" applyNumberFormat="1" applyFont="1" applyFill="1" applyBorder="1" applyAlignment="1"/>
    <xf numFmtId="178" fontId="15" fillId="0" borderId="0" xfId="0" applyNumberFormat="1" applyFont="1" applyBorder="1" applyAlignment="1">
      <alignment horizontal="right"/>
    </xf>
    <xf numFmtId="178" fontId="17" fillId="0" borderId="1" xfId="0" applyNumberFormat="1" applyFont="1" applyFill="1" applyBorder="1" applyAlignment="1">
      <alignment horizontal="right" vertical="center" wrapText="1"/>
    </xf>
    <xf numFmtId="178" fontId="16" fillId="0" borderId="2" xfId="0" applyNumberFormat="1" applyFont="1" applyBorder="1"/>
    <xf numFmtId="178" fontId="15" fillId="0" borderId="0" xfId="0" applyNumberFormat="1" applyFont="1" applyBorder="1" applyAlignment="1">
      <alignment horizontal="right" vertical="center"/>
    </xf>
    <xf numFmtId="0" fontId="33" fillId="3" borderId="5" xfId="0" applyFont="1" applyFill="1" applyBorder="1"/>
    <xf numFmtId="0" fontId="33" fillId="3" borderId="9" xfId="0" applyFont="1" applyFill="1" applyBorder="1"/>
    <xf numFmtId="0" fontId="33" fillId="3" borderId="11" xfId="0" applyFont="1" applyFill="1" applyBorder="1"/>
    <xf numFmtId="0" fontId="33" fillId="3" borderId="2" xfId="0" applyFont="1" applyFill="1" applyBorder="1"/>
    <xf numFmtId="0" fontId="33" fillId="3" borderId="12" xfId="0" applyFont="1" applyFill="1" applyBorder="1"/>
    <xf numFmtId="0" fontId="35" fillId="3" borderId="5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16" fillId="3" borderId="5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</cellXfs>
  <cellStyles count="887">
    <cellStyle name="Comma" xfId="97" builtinId="3"/>
    <cellStyle name="Comma 2" xfId="673"/>
    <cellStyle name="Comma 3" xfId="753"/>
    <cellStyle name="Comma 4" xfId="834"/>
    <cellStyle name="Currency" xfId="6" builtinId="4"/>
    <cellStyle name="Currency 2" xfId="634"/>
    <cellStyle name="Currency 3" xfId="754"/>
    <cellStyle name="Currency 4" xfId="833"/>
    <cellStyle name="Followed Hyperlink" xfId="2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Hyperlink" xfId="1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Normal" xfId="0" builtinId="0"/>
    <cellStyle name="Normal 2" xfId="635"/>
    <cellStyle name="Normal 3" xfId="752"/>
    <cellStyle name="Normal 4" xfId="824"/>
    <cellStyle name="Percent" xfId="3" builtinId="5"/>
    <cellStyle name="Percent 2" xfId="636"/>
    <cellStyle name="Percent 3" xfId="755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workbookViewId="0">
      <selection activeCell="B25" sqref="B25"/>
    </sheetView>
  </sheetViews>
  <sheetFormatPr defaultColWidth="11" defaultRowHeight="15.75"/>
  <cols>
    <col min="1" max="1" width="22.5" style="3" bestFit="1" customWidth="1"/>
    <col min="2" max="2" width="18.875" customWidth="1"/>
    <col min="3" max="3" width="7" bestFit="1" customWidth="1"/>
    <col min="4" max="4" width="8.5" customWidth="1"/>
    <col min="5" max="7" width="9.125" customWidth="1"/>
  </cols>
  <sheetData>
    <row r="1" spans="1:7" s="128" customFormat="1" ht="38.1" customHeight="1">
      <c r="A1" s="465" t="s">
        <v>247</v>
      </c>
      <c r="B1" s="466"/>
      <c r="C1" s="466"/>
      <c r="D1" s="466"/>
      <c r="E1" s="466"/>
      <c r="F1" s="466"/>
      <c r="G1" s="467"/>
    </row>
    <row r="2" spans="1:7">
      <c r="A2" s="142" t="s">
        <v>248</v>
      </c>
      <c r="B2" s="140"/>
      <c r="C2" s="140"/>
      <c r="D2" s="140"/>
      <c r="E2" s="140"/>
      <c r="F2" s="140"/>
      <c r="G2" s="141"/>
    </row>
    <row r="3" spans="1:7" s="128" customFormat="1" ht="18.75">
      <c r="A3" s="333" t="s">
        <v>185</v>
      </c>
      <c r="B3" s="129" t="s">
        <v>81</v>
      </c>
      <c r="C3" s="129"/>
      <c r="D3" s="129"/>
      <c r="E3" s="130"/>
      <c r="F3" s="130"/>
      <c r="G3" s="131"/>
    </row>
    <row r="4" spans="1:7">
      <c r="A4" s="132" t="s">
        <v>120</v>
      </c>
      <c r="B4" s="133" t="s">
        <v>83</v>
      </c>
      <c r="C4" s="316">
        <v>2017</v>
      </c>
      <c r="D4" s="334" t="s">
        <v>188</v>
      </c>
      <c r="E4" s="133"/>
      <c r="F4" s="133"/>
      <c r="G4" s="134"/>
    </row>
    <row r="5" spans="1:7" s="3" customFormat="1">
      <c r="A5" s="132"/>
      <c r="B5" s="133" t="s">
        <v>84</v>
      </c>
      <c r="C5" s="317">
        <v>2047</v>
      </c>
      <c r="D5" s="334" t="s">
        <v>187</v>
      </c>
      <c r="E5" s="135"/>
      <c r="F5" s="135"/>
      <c r="G5" s="136"/>
    </row>
    <row r="6" spans="1:7">
      <c r="A6" s="132"/>
      <c r="B6" s="135" t="s">
        <v>82</v>
      </c>
      <c r="C6" s="135">
        <f>C5-C4</f>
        <v>30</v>
      </c>
      <c r="D6" s="135" t="s">
        <v>85</v>
      </c>
      <c r="E6" s="133"/>
      <c r="F6" s="133"/>
      <c r="G6" s="134"/>
    </row>
    <row r="7" spans="1:7">
      <c r="A7" s="132"/>
      <c r="B7" s="133"/>
      <c r="C7" s="133"/>
      <c r="D7" s="133"/>
      <c r="E7" s="133"/>
      <c r="F7" s="133"/>
      <c r="G7" s="134"/>
    </row>
    <row r="8" spans="1:7" s="3" customFormat="1">
      <c r="A8" s="132"/>
      <c r="B8" s="135" t="s">
        <v>119</v>
      </c>
      <c r="C8" s="135"/>
      <c r="D8" s="135"/>
      <c r="E8" s="135"/>
      <c r="F8" s="135"/>
      <c r="G8" s="136"/>
    </row>
    <row r="9" spans="1:7">
      <c r="A9" s="132"/>
      <c r="B9" s="133" t="s">
        <v>7</v>
      </c>
      <c r="C9" s="318">
        <v>0</v>
      </c>
      <c r="D9" s="133"/>
      <c r="E9" s="133"/>
      <c r="F9" s="133"/>
      <c r="G9" s="134"/>
    </row>
    <row r="10" spans="1:7">
      <c r="A10" s="132"/>
      <c r="B10" s="133" t="s">
        <v>5</v>
      </c>
      <c r="C10" s="319">
        <v>3.3750000000000002E-2</v>
      </c>
      <c r="D10" s="133" t="s">
        <v>124</v>
      </c>
      <c r="E10" s="133"/>
      <c r="F10" s="133"/>
      <c r="G10" s="134"/>
    </row>
    <row r="11" spans="1:7">
      <c r="A11" s="132"/>
      <c r="B11" s="133" t="s">
        <v>6</v>
      </c>
      <c r="C11" s="320">
        <v>0.05</v>
      </c>
      <c r="D11" s="133"/>
      <c r="E11" s="133"/>
      <c r="F11" s="133"/>
      <c r="G11" s="134"/>
    </row>
    <row r="12" spans="1:7">
      <c r="A12" s="132"/>
      <c r="B12" s="133"/>
      <c r="C12" s="133"/>
      <c r="D12" s="133"/>
      <c r="E12" s="133"/>
      <c r="F12" s="133"/>
      <c r="G12" s="134"/>
    </row>
    <row r="13" spans="1:7">
      <c r="A13" s="132" t="s">
        <v>232</v>
      </c>
      <c r="B13" s="133"/>
      <c r="C13" s="133"/>
      <c r="D13" s="133"/>
      <c r="E13" s="342"/>
      <c r="F13" s="133"/>
      <c r="G13" s="134"/>
    </row>
    <row r="14" spans="1:7">
      <c r="A14" s="335"/>
      <c r="B14" s="138" t="s">
        <v>186</v>
      </c>
      <c r="C14" s="138"/>
      <c r="D14" s="138"/>
      <c r="E14" s="133"/>
      <c r="F14" s="133"/>
      <c r="G14" s="134"/>
    </row>
    <row r="15" spans="1:7">
      <c r="A15" s="335" t="s">
        <v>233</v>
      </c>
      <c r="B15" s="337" t="s">
        <v>235</v>
      </c>
      <c r="C15" s="336"/>
      <c r="D15" s="338"/>
      <c r="E15" s="133"/>
      <c r="F15" s="133"/>
      <c r="G15" s="134"/>
    </row>
    <row r="16" spans="1:7">
      <c r="A16" s="335" t="s">
        <v>234</v>
      </c>
      <c r="B16" s="339" t="s">
        <v>236</v>
      </c>
      <c r="C16" s="340"/>
      <c r="D16" s="341"/>
      <c r="E16" s="133"/>
      <c r="F16" s="133"/>
      <c r="G16" s="134"/>
    </row>
    <row r="17" spans="1:7">
      <c r="A17" s="132"/>
      <c r="B17" s="133"/>
      <c r="C17" s="133"/>
      <c r="D17" s="133"/>
      <c r="E17" s="133"/>
      <c r="F17" s="133"/>
      <c r="G17" s="134"/>
    </row>
    <row r="18" spans="1:7">
      <c r="A18" s="137"/>
      <c r="B18" s="138"/>
      <c r="C18" s="138"/>
      <c r="D18" s="138"/>
      <c r="E18" s="138"/>
      <c r="F18" s="138"/>
      <c r="G18" s="139"/>
    </row>
  </sheetData>
  <mergeCells count="1">
    <mergeCell ref="A1:G1"/>
  </mergeCells>
  <phoneticPr fontId="32" type="noConversion"/>
  <pageMargins left="0.7" right="0.7" top="0.75" bottom="0.75" header="0.3" footer="0.3"/>
  <pageSetup orientation="portrait" r:id="rId1"/>
  <headerFooter>
    <oddFooter>&amp;LSheet 1: Project Assumptions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="85" zoomScaleNormal="85" zoomScalePageLayoutView="85" workbookViewId="0">
      <selection activeCell="B32" sqref="B32"/>
    </sheetView>
  </sheetViews>
  <sheetFormatPr defaultColWidth="10.875" defaultRowHeight="15"/>
  <cols>
    <col min="1" max="1" width="38.125" style="4" bestFit="1" customWidth="1"/>
    <col min="2" max="2" width="10.5" style="9" customWidth="1"/>
    <col min="3" max="3" width="12.875" style="9" customWidth="1"/>
    <col min="4" max="5" width="12.875" style="4" customWidth="1"/>
    <col min="6" max="6" width="5.5" style="1" customWidth="1"/>
    <col min="7" max="9" width="12.625" style="1" customWidth="1"/>
    <col min="10" max="10" width="5.5" style="1" customWidth="1"/>
    <col min="11" max="13" width="12.875" style="1" customWidth="1"/>
    <col min="14" max="14" width="16.375" style="1" customWidth="1"/>
    <col min="15" max="16384" width="10.875" style="1"/>
  </cols>
  <sheetData>
    <row r="1" spans="1:15" s="90" customFormat="1" ht="18.75">
      <c r="A1" s="91" t="s">
        <v>110</v>
      </c>
      <c r="B1" s="89"/>
      <c r="C1" s="89" t="str">
        <f>Project_Master!B14</f>
        <v>No Action</v>
      </c>
      <c r="D1" s="92"/>
      <c r="F1" s="89"/>
      <c r="G1" s="89" t="str">
        <f>Project_Master!$B$15</f>
        <v>[Alt 1]</v>
      </c>
      <c r="H1" s="89"/>
      <c r="I1" s="89"/>
      <c r="J1" s="89"/>
      <c r="K1" s="89" t="str">
        <f>Project_Master!B16</f>
        <v>[Alt 2]</v>
      </c>
      <c r="L1" s="89"/>
      <c r="M1" s="89"/>
    </row>
    <row r="2" spans="1:15">
      <c r="A2" s="301" t="s">
        <v>111</v>
      </c>
    </row>
    <row r="3" spans="1:15" s="82" customFormat="1" ht="15.75">
      <c r="A3" s="80" t="s">
        <v>114</v>
      </c>
      <c r="B3" s="87" t="s">
        <v>0</v>
      </c>
      <c r="C3" s="87" t="s">
        <v>7</v>
      </c>
      <c r="D3" s="88" t="s">
        <v>5</v>
      </c>
      <c r="E3" s="88" t="s">
        <v>6</v>
      </c>
      <c r="G3" s="87" t="s">
        <v>7</v>
      </c>
      <c r="H3" s="88" t="s">
        <v>5</v>
      </c>
      <c r="I3" s="88" t="s">
        <v>6</v>
      </c>
      <c r="K3" s="87" t="s">
        <v>7</v>
      </c>
      <c r="L3" s="88" t="s">
        <v>5</v>
      </c>
      <c r="M3" s="88" t="s">
        <v>6</v>
      </c>
      <c r="N3" s="81" t="s">
        <v>8</v>
      </c>
    </row>
    <row r="4" spans="1:15" s="2" customFormat="1">
      <c r="A4" s="346" t="s">
        <v>190</v>
      </c>
      <c r="B4" s="79"/>
      <c r="C4" s="93">
        <f>C5*C6</f>
        <v>0</v>
      </c>
      <c r="D4" s="94">
        <f t="shared" ref="D4:E4" si="0">D5*D6</f>
        <v>0</v>
      </c>
      <c r="E4" s="95">
        <f t="shared" si="0"/>
        <v>0</v>
      </c>
      <c r="G4" s="93">
        <f t="shared" ref="G4:I4" si="1">G5*G6</f>
        <v>0</v>
      </c>
      <c r="H4" s="94">
        <f t="shared" si="1"/>
        <v>0</v>
      </c>
      <c r="I4" s="95">
        <f t="shared" si="1"/>
        <v>0</v>
      </c>
      <c r="K4" s="93">
        <f t="shared" ref="K4:M4" si="2">K5*K6</f>
        <v>0</v>
      </c>
      <c r="L4" s="94">
        <f t="shared" si="2"/>
        <v>0</v>
      </c>
      <c r="M4" s="95">
        <f t="shared" si="2"/>
        <v>0</v>
      </c>
      <c r="N4" s="1"/>
    </row>
    <row r="5" spans="1:15">
      <c r="A5" s="347" t="s">
        <v>93</v>
      </c>
      <c r="B5" s="9" t="s">
        <v>3</v>
      </c>
      <c r="C5" s="302"/>
      <c r="D5" s="303"/>
      <c r="E5" s="304"/>
      <c r="F5" s="211"/>
      <c r="G5" s="302"/>
      <c r="H5" s="303"/>
      <c r="I5" s="304"/>
      <c r="J5" s="211"/>
      <c r="K5" s="302"/>
      <c r="L5" s="303"/>
      <c r="M5" s="304"/>
      <c r="N5" s="211"/>
    </row>
    <row r="6" spans="1:15">
      <c r="A6" s="347" t="s">
        <v>109</v>
      </c>
      <c r="B6" s="9" t="s">
        <v>104</v>
      </c>
      <c r="C6" s="305"/>
      <c r="D6" s="306"/>
      <c r="E6" s="307"/>
      <c r="G6" s="305"/>
      <c r="H6" s="306"/>
      <c r="I6" s="307"/>
      <c r="K6" s="305"/>
      <c r="L6" s="306"/>
      <c r="M6" s="307"/>
      <c r="N6" s="76"/>
    </row>
    <row r="7" spans="1:15" s="2" customFormat="1">
      <c r="A7" s="346" t="s">
        <v>4</v>
      </c>
      <c r="B7" s="83"/>
      <c r="C7" s="99">
        <f>C8*C9</f>
        <v>0</v>
      </c>
      <c r="D7" s="97">
        <f>D8*D9</f>
        <v>0</v>
      </c>
      <c r="E7" s="98">
        <f>E8*E9</f>
        <v>0</v>
      </c>
      <c r="G7" s="99">
        <f>G8*G9</f>
        <v>0</v>
      </c>
      <c r="H7" s="97">
        <f>H8*H9</f>
        <v>0</v>
      </c>
      <c r="I7" s="98">
        <f>I8*I9</f>
        <v>0</v>
      </c>
      <c r="K7" s="99">
        <f>K8*K9</f>
        <v>0</v>
      </c>
      <c r="L7" s="97">
        <f>L8*L9</f>
        <v>0</v>
      </c>
      <c r="M7" s="98">
        <f>M8*M9</f>
        <v>0</v>
      </c>
      <c r="N7" s="84"/>
    </row>
    <row r="8" spans="1:15">
      <c r="A8" s="347" t="s">
        <v>105</v>
      </c>
      <c r="B8" s="10" t="s">
        <v>1</v>
      </c>
      <c r="C8" s="302"/>
      <c r="D8" s="303"/>
      <c r="E8" s="304"/>
      <c r="F8" s="211"/>
      <c r="G8" s="302"/>
      <c r="H8" s="303"/>
      <c r="I8" s="304"/>
      <c r="J8" s="211"/>
      <c r="K8" s="302"/>
      <c r="L8" s="303"/>
      <c r="M8" s="304"/>
      <c r="N8" s="212"/>
      <c r="O8" s="395"/>
    </row>
    <row r="9" spans="1:15">
      <c r="A9" s="347" t="s">
        <v>106</v>
      </c>
      <c r="B9" s="10" t="s">
        <v>104</v>
      </c>
      <c r="C9" s="311"/>
      <c r="D9" s="309"/>
      <c r="E9" s="310"/>
      <c r="G9" s="311"/>
      <c r="H9" s="309"/>
      <c r="I9" s="310"/>
      <c r="K9" s="311"/>
      <c r="L9" s="309"/>
      <c r="M9" s="310"/>
      <c r="N9" s="76"/>
    </row>
    <row r="10" spans="1:15" s="2" customFormat="1">
      <c r="A10" s="346" t="s">
        <v>189</v>
      </c>
      <c r="B10" s="79"/>
      <c r="C10" s="96">
        <f>C11*C12</f>
        <v>0</v>
      </c>
      <c r="D10" s="97">
        <f>D11*D12</f>
        <v>0</v>
      </c>
      <c r="E10" s="98">
        <f>E11*E12</f>
        <v>0</v>
      </c>
      <c r="G10" s="96">
        <f>G11*G12</f>
        <v>0</v>
      </c>
      <c r="H10" s="97">
        <f>H11*H12</f>
        <v>0</v>
      </c>
      <c r="I10" s="98">
        <f>I11*I12</f>
        <v>0</v>
      </c>
      <c r="K10" s="96">
        <f>K11*K12</f>
        <v>0</v>
      </c>
      <c r="L10" s="97">
        <f>L11*L12</f>
        <v>0</v>
      </c>
      <c r="M10" s="98">
        <f>M11*M12</f>
        <v>0</v>
      </c>
      <c r="N10" s="84"/>
    </row>
    <row r="11" spans="1:15">
      <c r="A11" s="347" t="s">
        <v>108</v>
      </c>
      <c r="B11" s="9" t="s">
        <v>3</v>
      </c>
      <c r="C11" s="302"/>
      <c r="D11" s="303"/>
      <c r="E11" s="304"/>
      <c r="F11" s="211"/>
      <c r="G11" s="302"/>
      <c r="H11" s="303"/>
      <c r="I11" s="304"/>
      <c r="J11" s="211"/>
      <c r="K11" s="302"/>
      <c r="L11" s="303"/>
      <c r="M11" s="304"/>
      <c r="N11" s="212"/>
    </row>
    <row r="12" spans="1:15">
      <c r="A12" s="347" t="s">
        <v>109</v>
      </c>
      <c r="B12" s="9" t="s">
        <v>104</v>
      </c>
      <c r="C12" s="308"/>
      <c r="D12" s="309"/>
      <c r="E12" s="310"/>
      <c r="G12" s="308"/>
      <c r="H12" s="309"/>
      <c r="I12" s="310"/>
      <c r="K12" s="308"/>
      <c r="L12" s="309"/>
      <c r="M12" s="310"/>
      <c r="N12" s="76"/>
    </row>
    <row r="13" spans="1:15" s="2" customFormat="1">
      <c r="A13" s="346" t="s">
        <v>12</v>
      </c>
      <c r="B13" s="83"/>
      <c r="C13" s="96">
        <f>C14*C15</f>
        <v>0</v>
      </c>
      <c r="D13" s="97">
        <f>D14*D15</f>
        <v>0</v>
      </c>
      <c r="E13" s="98">
        <f>E14*E15</f>
        <v>0</v>
      </c>
      <c r="G13" s="96">
        <f>G14*G15</f>
        <v>0</v>
      </c>
      <c r="H13" s="97">
        <f>H14*H15</f>
        <v>0</v>
      </c>
      <c r="I13" s="98">
        <f>I14*I15</f>
        <v>0</v>
      </c>
      <c r="K13" s="96">
        <f>K14*K15</f>
        <v>0</v>
      </c>
      <c r="L13" s="97">
        <f>L14*L15</f>
        <v>0</v>
      </c>
      <c r="M13" s="98">
        <f>M14*M15</f>
        <v>0</v>
      </c>
      <c r="N13" s="76"/>
    </row>
    <row r="14" spans="1:15" s="2" customFormat="1">
      <c r="A14" s="347" t="s">
        <v>113</v>
      </c>
      <c r="B14" s="10" t="s">
        <v>2</v>
      </c>
      <c r="C14" s="302"/>
      <c r="D14" s="303"/>
      <c r="E14" s="304"/>
      <c r="F14" s="211"/>
      <c r="G14" s="302"/>
      <c r="H14" s="303"/>
      <c r="I14" s="304"/>
      <c r="J14" s="211"/>
      <c r="K14" s="302"/>
      <c r="L14" s="303"/>
      <c r="M14" s="304"/>
      <c r="N14" s="212"/>
      <c r="O14" s="396"/>
    </row>
    <row r="15" spans="1:15" s="2" customFormat="1">
      <c r="A15" s="347" t="s">
        <v>112</v>
      </c>
      <c r="B15" s="10" t="s">
        <v>104</v>
      </c>
      <c r="C15" s="308"/>
      <c r="D15" s="309"/>
      <c r="E15" s="310"/>
      <c r="G15" s="308"/>
      <c r="H15" s="309"/>
      <c r="I15" s="310"/>
      <c r="K15" s="308"/>
      <c r="L15" s="309"/>
      <c r="M15" s="310"/>
      <c r="N15" s="76"/>
    </row>
    <row r="16" spans="1:15" s="2" customFormat="1">
      <c r="A16" s="346" t="s">
        <v>226</v>
      </c>
      <c r="B16" s="83"/>
      <c r="C16" s="96">
        <f>C17*C18</f>
        <v>0</v>
      </c>
      <c r="D16" s="97">
        <f>D17*D18</f>
        <v>0</v>
      </c>
      <c r="E16" s="98">
        <f>E17*E18</f>
        <v>0</v>
      </c>
      <c r="G16" s="96">
        <f>G17*G18</f>
        <v>0</v>
      </c>
      <c r="H16" s="97">
        <f>H17*H18</f>
        <v>0</v>
      </c>
      <c r="I16" s="98">
        <f>I17*I18</f>
        <v>0</v>
      </c>
      <c r="K16" s="96">
        <f>K17*K18</f>
        <v>0</v>
      </c>
      <c r="L16" s="97">
        <f>L17*L18</f>
        <v>0</v>
      </c>
      <c r="M16" s="98">
        <f>M17*M18</f>
        <v>0</v>
      </c>
      <c r="N16" s="76"/>
    </row>
    <row r="17" spans="1:15" s="2" customFormat="1">
      <c r="A17" s="347" t="s">
        <v>227</v>
      </c>
      <c r="B17" s="10" t="s">
        <v>2</v>
      </c>
      <c r="C17" s="302"/>
      <c r="D17" s="303"/>
      <c r="E17" s="304"/>
      <c r="F17" s="211"/>
      <c r="G17" s="302"/>
      <c r="H17" s="303"/>
      <c r="I17" s="304"/>
      <c r="J17" s="211"/>
      <c r="K17" s="302"/>
      <c r="L17" s="303"/>
      <c r="M17" s="304"/>
      <c r="N17" s="212"/>
      <c r="O17" s="396"/>
    </row>
    <row r="18" spans="1:15" s="2" customFormat="1">
      <c r="A18" s="347" t="s">
        <v>228</v>
      </c>
      <c r="B18" s="10" t="s">
        <v>104</v>
      </c>
      <c r="C18" s="308"/>
      <c r="D18" s="309"/>
      <c r="E18" s="310"/>
      <c r="G18" s="308"/>
      <c r="H18" s="309"/>
      <c r="I18" s="310"/>
      <c r="K18" s="308"/>
      <c r="L18" s="309"/>
      <c r="M18" s="310"/>
      <c r="N18" s="76"/>
    </row>
    <row r="19" spans="1:15" s="2" customFormat="1">
      <c r="A19" s="78" t="s">
        <v>207</v>
      </c>
      <c r="B19" s="10"/>
      <c r="C19" s="312"/>
      <c r="D19" s="313"/>
      <c r="E19" s="314"/>
      <c r="G19" s="343">
        <v>0.05</v>
      </c>
      <c r="H19" s="344">
        <v>0.05</v>
      </c>
      <c r="I19" s="345">
        <v>0.05</v>
      </c>
      <c r="K19" s="343">
        <v>0.05</v>
      </c>
      <c r="L19" s="344">
        <v>0.05</v>
      </c>
      <c r="M19" s="345">
        <v>0.05</v>
      </c>
      <c r="N19" s="76"/>
    </row>
    <row r="20" spans="1:15" s="2" customFormat="1">
      <c r="A20" s="78" t="s">
        <v>208</v>
      </c>
      <c r="B20" s="10"/>
      <c r="C20" s="312"/>
      <c r="D20" s="313"/>
      <c r="E20" s="314"/>
      <c r="G20" s="343">
        <v>0.01</v>
      </c>
      <c r="H20" s="344">
        <v>0.02</v>
      </c>
      <c r="I20" s="345">
        <v>0.03</v>
      </c>
      <c r="K20" s="343">
        <v>0.01</v>
      </c>
      <c r="L20" s="344">
        <v>0.02</v>
      </c>
      <c r="M20" s="345">
        <v>0.03</v>
      </c>
      <c r="N20" s="76"/>
    </row>
    <row r="21" spans="1:15" s="84" customFormat="1">
      <c r="A21" s="346"/>
      <c r="B21" s="378"/>
      <c r="C21" s="379"/>
      <c r="D21" s="379"/>
      <c r="E21" s="379"/>
      <c r="G21" s="380"/>
      <c r="H21" s="380"/>
      <c r="I21" s="380"/>
      <c r="K21" s="380"/>
      <c r="L21" s="380"/>
      <c r="M21" s="380"/>
      <c r="N21" s="76"/>
    </row>
    <row r="22" spans="1:15">
      <c r="A22" s="11"/>
    </row>
    <row r="23" spans="1:15">
      <c r="A23" s="354" t="s">
        <v>88</v>
      </c>
      <c r="B23" s="355"/>
      <c r="C23" s="355"/>
      <c r="D23" s="354"/>
      <c r="E23" s="354"/>
    </row>
    <row r="24" spans="1:15" s="2" customFormat="1">
      <c r="A24" s="11" t="s">
        <v>118</v>
      </c>
      <c r="B24" s="9"/>
      <c r="C24" s="409">
        <f>C25*C27</f>
        <v>0</v>
      </c>
      <c r="D24" s="4"/>
      <c r="E24" s="4"/>
    </row>
    <row r="25" spans="1:15">
      <c r="A25" s="74" t="s">
        <v>89</v>
      </c>
      <c r="C25" s="425"/>
    </row>
    <row r="26" spans="1:15">
      <c r="A26" s="74" t="s">
        <v>90</v>
      </c>
      <c r="C26" s="426"/>
      <c r="H26" s="149"/>
      <c r="I26" s="149"/>
    </row>
    <row r="27" spans="1:15">
      <c r="A27" s="74" t="s">
        <v>91</v>
      </c>
      <c r="C27" s="427"/>
    </row>
    <row r="28" spans="1:15">
      <c r="A28" s="348" t="s">
        <v>92</v>
      </c>
      <c r="B28" s="349"/>
      <c r="C28" s="428"/>
      <c r="D28" s="350"/>
      <c r="E28" s="350"/>
    </row>
    <row r="29" spans="1:15">
      <c r="A29" s="351" t="s">
        <v>191</v>
      </c>
      <c r="B29" s="75"/>
      <c r="C29" s="429"/>
      <c r="D29" s="17"/>
      <c r="E29" s="17"/>
    </row>
    <row r="30" spans="1:15">
      <c r="A30" s="78" t="s">
        <v>192</v>
      </c>
      <c r="B30" s="79"/>
      <c r="C30" s="352">
        <f>C24+C28+C29</f>
        <v>0</v>
      </c>
      <c r="D30" s="353">
        <f>C30/3</f>
        <v>0</v>
      </c>
      <c r="E30" s="5" t="s">
        <v>193</v>
      </c>
    </row>
    <row r="31" spans="1:15">
      <c r="A31" s="11"/>
    </row>
    <row r="32" spans="1:15">
      <c r="A32" s="11"/>
    </row>
    <row r="33" spans="1:10" s="2" customFormat="1">
      <c r="A33" s="354" t="s">
        <v>99</v>
      </c>
      <c r="B33" s="355"/>
      <c r="C33" s="355"/>
      <c r="D33" s="354"/>
      <c r="E33" s="354"/>
    </row>
    <row r="34" spans="1:10">
      <c r="A34" s="391" t="s">
        <v>94</v>
      </c>
    </row>
    <row r="35" spans="1:10">
      <c r="A35" s="374" t="s">
        <v>249</v>
      </c>
      <c r="B35" s="439" t="s">
        <v>186</v>
      </c>
      <c r="C35" s="374" t="str">
        <f>G1</f>
        <v>[Alt 1]</v>
      </c>
      <c r="D35" s="374" t="str">
        <f>K1</f>
        <v>[Alt 2]</v>
      </c>
      <c r="E35" s="374"/>
      <c r="F35" s="439" t="s">
        <v>229</v>
      </c>
      <c r="G35" s="374" t="str">
        <f>G1</f>
        <v>[Alt 1]</v>
      </c>
      <c r="H35" s="374" t="str">
        <f>K1</f>
        <v>[Alt 2]</v>
      </c>
    </row>
    <row r="36" spans="1:10">
      <c r="A36" s="118" t="s">
        <v>211</v>
      </c>
      <c r="B36" s="419">
        <v>0</v>
      </c>
      <c r="C36" s="266">
        <v>0</v>
      </c>
      <c r="D36" s="420">
        <v>0</v>
      </c>
      <c r="E36" s="118"/>
      <c r="F36" s="440"/>
      <c r="G36" s="373">
        <f t="shared" ref="G36:H40" si="3">C36-$B36</f>
        <v>0</v>
      </c>
      <c r="H36" s="410">
        <f t="shared" si="3"/>
        <v>0</v>
      </c>
    </row>
    <row r="37" spans="1:10">
      <c r="A37" s="118" t="s">
        <v>212</v>
      </c>
      <c r="B37" s="421">
        <v>0</v>
      </c>
      <c r="C37" s="267">
        <v>0</v>
      </c>
      <c r="D37" s="422">
        <v>0</v>
      </c>
      <c r="E37" s="118"/>
      <c r="F37" s="441"/>
      <c r="G37" s="411">
        <f t="shared" si="3"/>
        <v>0</v>
      </c>
      <c r="H37" s="412">
        <f t="shared" si="3"/>
        <v>0</v>
      </c>
    </row>
    <row r="38" spans="1:10">
      <c r="A38" s="118" t="s">
        <v>213</v>
      </c>
      <c r="B38" s="421">
        <v>0</v>
      </c>
      <c r="C38" s="267">
        <v>0</v>
      </c>
      <c r="D38" s="422">
        <v>0</v>
      </c>
      <c r="E38" s="118"/>
      <c r="F38" s="441"/>
      <c r="G38" s="411">
        <f t="shared" si="3"/>
        <v>0</v>
      </c>
      <c r="H38" s="412">
        <f t="shared" si="3"/>
        <v>0</v>
      </c>
    </row>
    <row r="39" spans="1:10">
      <c r="A39" s="118" t="s">
        <v>214</v>
      </c>
      <c r="B39" s="421">
        <v>0</v>
      </c>
      <c r="C39" s="267">
        <v>0</v>
      </c>
      <c r="D39" s="422">
        <v>0</v>
      </c>
      <c r="E39" s="118"/>
      <c r="F39" s="441"/>
      <c r="G39" s="411">
        <f t="shared" si="3"/>
        <v>0</v>
      </c>
      <c r="H39" s="412">
        <f t="shared" si="3"/>
        <v>0</v>
      </c>
    </row>
    <row r="40" spans="1:10">
      <c r="A40" s="118" t="s">
        <v>215</v>
      </c>
      <c r="B40" s="423">
        <v>0</v>
      </c>
      <c r="C40" s="268">
        <v>0</v>
      </c>
      <c r="D40" s="424">
        <v>0</v>
      </c>
      <c r="E40" s="118"/>
      <c r="F40" s="441"/>
      <c r="G40" s="411">
        <f t="shared" si="3"/>
        <v>0</v>
      </c>
      <c r="H40" s="412">
        <f t="shared" si="3"/>
        <v>0</v>
      </c>
    </row>
    <row r="41" spans="1:10">
      <c r="A41" s="374" t="s">
        <v>210</v>
      </c>
      <c r="B41" s="416">
        <f t="shared" ref="B41:C41" si="4">SUM(B36:B40)</f>
        <v>0</v>
      </c>
      <c r="C41" s="417">
        <f t="shared" si="4"/>
        <v>0</v>
      </c>
      <c r="D41" s="418">
        <f>SUM(D36:D40)</f>
        <v>0</v>
      </c>
      <c r="E41" s="374"/>
      <c r="F41" s="442" t="s">
        <v>210</v>
      </c>
      <c r="G41" s="417">
        <f t="shared" ref="G41" si="5">SUM(G36:G40)</f>
        <v>0</v>
      </c>
      <c r="H41" s="418">
        <f>SUM(H36:H40)</f>
        <v>0</v>
      </c>
    </row>
    <row r="42" spans="1:10">
      <c r="A42" s="374"/>
      <c r="B42" s="374"/>
      <c r="C42" s="374"/>
      <c r="D42" s="374"/>
      <c r="E42" s="374"/>
      <c r="F42" s="374"/>
      <c r="G42" s="374"/>
      <c r="H42" s="374"/>
      <c r="I42" s="374"/>
      <c r="J42" s="374"/>
    </row>
    <row r="43" spans="1:10">
      <c r="A43" s="391" t="s">
        <v>96</v>
      </c>
      <c r="B43" s="439" t="str">
        <f>C1</f>
        <v>No Action</v>
      </c>
      <c r="C43" s="374" t="str">
        <f>G1</f>
        <v>[Alt 1]</v>
      </c>
      <c r="D43" s="374" t="str">
        <f>K1</f>
        <v>[Alt 2]</v>
      </c>
    </row>
    <row r="44" spans="1:10">
      <c r="A44" s="74" t="s">
        <v>98</v>
      </c>
      <c r="B44" s="430"/>
      <c r="C44" s="431"/>
      <c r="D44" s="432"/>
      <c r="E44" s="443"/>
    </row>
    <row r="45" spans="1:10">
      <c r="A45" s="74" t="s">
        <v>100</v>
      </c>
      <c r="B45" s="433"/>
      <c r="C45" s="315"/>
      <c r="D45" s="434"/>
      <c r="E45" s="443"/>
    </row>
    <row r="46" spans="1:10">
      <c r="A46" s="74" t="s">
        <v>101</v>
      </c>
      <c r="B46" s="433"/>
      <c r="C46" s="315"/>
      <c r="D46" s="434"/>
      <c r="E46" s="443"/>
    </row>
    <row r="47" spans="1:10">
      <c r="A47" s="74" t="s">
        <v>97</v>
      </c>
      <c r="B47" s="433"/>
      <c r="C47" s="315"/>
      <c r="D47" s="434"/>
      <c r="E47" s="443"/>
    </row>
    <row r="48" spans="1:10">
      <c r="A48" s="11" t="s">
        <v>102</v>
      </c>
      <c r="B48" s="433"/>
      <c r="C48" s="315"/>
      <c r="D48" s="434"/>
      <c r="E48" s="443"/>
    </row>
    <row r="49" spans="1:14">
      <c r="A49" s="11" t="s">
        <v>103</v>
      </c>
      <c r="B49" s="433"/>
      <c r="C49" s="315"/>
      <c r="D49" s="434"/>
      <c r="E49" s="443"/>
    </row>
    <row r="50" spans="1:14">
      <c r="A50" s="11" t="s">
        <v>95</v>
      </c>
      <c r="B50" s="435"/>
      <c r="C50" s="436"/>
      <c r="D50" s="437"/>
      <c r="E50" s="443"/>
    </row>
    <row r="52" spans="1:14">
      <c r="A52" s="4" t="s">
        <v>230</v>
      </c>
      <c r="B52" s="343">
        <v>0.01</v>
      </c>
      <c r="C52" s="344">
        <v>0.02</v>
      </c>
      <c r="D52" s="345">
        <v>0.05</v>
      </c>
    </row>
    <row r="53" spans="1:14" s="2" customFormat="1">
      <c r="A53" s="4"/>
      <c r="B53" s="10"/>
      <c r="C53" s="12"/>
      <c r="D53" s="12"/>
      <c r="E53" s="13"/>
      <c r="N53" s="1"/>
    </row>
    <row r="54" spans="1:14">
      <c r="A54" s="4" t="s">
        <v>13</v>
      </c>
      <c r="B54" s="14">
        <v>4840</v>
      </c>
      <c r="C54" s="14" t="s">
        <v>107</v>
      </c>
    </row>
    <row r="55" spans="1:14">
      <c r="B55" s="14">
        <f>B54/3</f>
        <v>1613.3333333333333</v>
      </c>
      <c r="C55" s="14" t="s">
        <v>9</v>
      </c>
      <c r="D55" s="7"/>
      <c r="E55" s="8"/>
    </row>
    <row r="56" spans="1:14">
      <c r="B56" s="14">
        <f>B54*2/3</f>
        <v>3226.6666666666665</v>
      </c>
      <c r="C56" s="14" t="s">
        <v>10</v>
      </c>
      <c r="D56" s="6"/>
      <c r="E56" s="6"/>
    </row>
    <row r="57" spans="1:14">
      <c r="B57" s="15">
        <f>B54</f>
        <v>4840</v>
      </c>
      <c r="C57" s="15" t="s">
        <v>11</v>
      </c>
      <c r="D57" s="6"/>
      <c r="E57" s="6"/>
    </row>
    <row r="59" spans="1:14">
      <c r="E59" s="5"/>
    </row>
    <row r="60" spans="1:14">
      <c r="D60" s="7"/>
      <c r="E60" s="8"/>
    </row>
    <row r="61" spans="1:14">
      <c r="D61" s="6"/>
      <c r="E61" s="6"/>
    </row>
    <row r="62" spans="1:14">
      <c r="D62" s="6"/>
      <c r="E62" s="6"/>
    </row>
    <row r="64" spans="1:14">
      <c r="E64" s="5"/>
    </row>
    <row r="65" spans="4:5">
      <c r="D65" s="7"/>
      <c r="E65" s="8"/>
    </row>
    <row r="66" spans="4:5">
      <c r="D66" s="6"/>
      <c r="E66" s="6"/>
    </row>
    <row r="67" spans="4:5">
      <c r="D67" s="6"/>
      <c r="E67" s="6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view="pageLayout" topLeftCell="F1" zoomScale="75" zoomScaleNormal="75" zoomScalePageLayoutView="75" workbookViewId="0">
      <selection activeCell="E25" sqref="E25"/>
    </sheetView>
  </sheetViews>
  <sheetFormatPr defaultColWidth="11" defaultRowHeight="15.75"/>
  <cols>
    <col min="1" max="1" width="33.125" bestFit="1" customWidth="1"/>
    <col min="2" max="2" width="11.375" customWidth="1"/>
    <col min="3" max="5" width="13.375" customWidth="1"/>
    <col min="6" max="6" width="33.125" customWidth="1"/>
    <col min="7" max="7" width="11.125" customWidth="1"/>
    <col min="8" max="10" width="13.375" customWidth="1"/>
    <col min="11" max="11" width="33.125" customWidth="1"/>
    <col min="12" max="12" width="11.125" customWidth="1"/>
    <col min="13" max="15" width="13.375" customWidth="1"/>
  </cols>
  <sheetData>
    <row r="1" spans="1:15" s="73" customFormat="1">
      <c r="A1" s="73" t="str">
        <f>Project_Master!B14</f>
        <v>No Action</v>
      </c>
      <c r="F1" s="73" t="str">
        <f>Project_Master!B15</f>
        <v>[Alt 1]</v>
      </c>
      <c r="K1" s="73" t="str">
        <f>Project_Master!B16</f>
        <v>[Alt 2]</v>
      </c>
    </row>
    <row r="2" spans="1:15" s="118" customFormat="1" ht="12.75">
      <c r="A2" s="118" t="s">
        <v>53</v>
      </c>
      <c r="B2" s="285">
        <v>3.3750000000000002E-2</v>
      </c>
      <c r="D2" s="371"/>
      <c r="E2" s="205"/>
      <c r="F2" s="118" t="s">
        <v>53</v>
      </c>
      <c r="G2" s="285">
        <v>3.3750000000000002E-2</v>
      </c>
      <c r="I2" s="371"/>
      <c r="J2" s="205"/>
      <c r="K2" s="118" t="s">
        <v>53</v>
      </c>
      <c r="L2" s="285">
        <v>3.3750000000000002E-2</v>
      </c>
      <c r="N2" s="371"/>
      <c r="O2" s="205"/>
    </row>
    <row r="3" spans="1:15" s="196" customFormat="1" ht="12.75">
      <c r="A3" s="196" t="s">
        <v>149</v>
      </c>
      <c r="B3" s="31">
        <f>Project_Master!C6</f>
        <v>30</v>
      </c>
      <c r="F3" s="196" t="s">
        <v>149</v>
      </c>
      <c r="G3" s="31">
        <f>Project_Master!H6</f>
        <v>0</v>
      </c>
      <c r="K3" s="196" t="s">
        <v>149</v>
      </c>
      <c r="L3" s="31">
        <f>Project_Master!M6</f>
        <v>0</v>
      </c>
    </row>
    <row r="4" spans="1:15" s="73" customFormat="1"/>
    <row r="5" spans="1:15" s="38" customFormat="1" ht="15">
      <c r="A5" s="2" t="s">
        <v>231</v>
      </c>
      <c r="B5" s="2"/>
      <c r="C5" s="2"/>
      <c r="D5" s="2"/>
      <c r="E5" s="2"/>
      <c r="F5" s="2" t="s">
        <v>231</v>
      </c>
      <c r="G5" s="2"/>
      <c r="H5" s="2"/>
      <c r="I5" s="2"/>
      <c r="J5" s="2"/>
      <c r="K5" s="2" t="s">
        <v>231</v>
      </c>
      <c r="L5" s="2"/>
      <c r="M5" s="2"/>
      <c r="N5" s="2"/>
      <c r="O5" s="2"/>
    </row>
    <row r="6" spans="1:15" s="40" customFormat="1" ht="15">
      <c r="A6" s="1" t="s">
        <v>199</v>
      </c>
      <c r="B6" s="1" t="s">
        <v>170</v>
      </c>
      <c r="C6" s="1" t="s">
        <v>171</v>
      </c>
      <c r="D6" s="1" t="s">
        <v>172</v>
      </c>
      <c r="E6" s="1" t="s">
        <v>8</v>
      </c>
      <c r="F6" s="1" t="s">
        <v>199</v>
      </c>
      <c r="G6" s="1" t="s">
        <v>170</v>
      </c>
      <c r="H6" s="1" t="s">
        <v>171</v>
      </c>
      <c r="I6" s="1" t="s">
        <v>172</v>
      </c>
      <c r="J6" s="1" t="s">
        <v>8</v>
      </c>
      <c r="K6" s="1" t="s">
        <v>199</v>
      </c>
      <c r="L6" s="1" t="s">
        <v>170</v>
      </c>
      <c r="M6" s="1" t="s">
        <v>171</v>
      </c>
      <c r="N6" s="1" t="s">
        <v>172</v>
      </c>
      <c r="O6" s="1" t="s">
        <v>8</v>
      </c>
    </row>
    <row r="7" spans="1:15" s="40" customFormat="1" ht="15">
      <c r="A7" s="111" t="s">
        <v>156</v>
      </c>
      <c r="B7" s="227"/>
      <c r="C7" s="231"/>
      <c r="D7" s="231">
        <f>SUM(D8:D11)</f>
        <v>0</v>
      </c>
      <c r="E7" s="234"/>
      <c r="F7" s="111" t="s">
        <v>156</v>
      </c>
      <c r="G7" s="227"/>
      <c r="H7" s="231"/>
      <c r="I7" s="231">
        <f>SUM(I8:I11)</f>
        <v>0</v>
      </c>
      <c r="J7" s="234"/>
      <c r="K7" s="111" t="s">
        <v>156</v>
      </c>
      <c r="L7" s="227"/>
      <c r="M7" s="231"/>
      <c r="N7" s="231">
        <f>SUM(N8:N11)</f>
        <v>0</v>
      </c>
      <c r="O7" s="234"/>
    </row>
    <row r="8" spans="1:15" s="40" customFormat="1" ht="15">
      <c r="A8" s="222" t="s">
        <v>157</v>
      </c>
      <c r="B8" s="289">
        <v>0</v>
      </c>
      <c r="C8" s="290">
        <v>0</v>
      </c>
      <c r="D8" s="232">
        <f>B8*C8</f>
        <v>0</v>
      </c>
      <c r="E8" s="1"/>
      <c r="F8" s="222" t="s">
        <v>157</v>
      </c>
      <c r="G8" s="289">
        <v>0</v>
      </c>
      <c r="H8" s="290">
        <v>0</v>
      </c>
      <c r="I8" s="232">
        <f>G8*H8</f>
        <v>0</v>
      </c>
      <c r="J8" s="1"/>
      <c r="K8" s="222" t="s">
        <v>157</v>
      </c>
      <c r="L8" s="289">
        <v>0</v>
      </c>
      <c r="M8" s="290">
        <v>0</v>
      </c>
      <c r="N8" s="232">
        <f>L8*M8</f>
        <v>0</v>
      </c>
      <c r="O8" s="1"/>
    </row>
    <row r="9" spans="1:15" s="40" customFormat="1" ht="15">
      <c r="A9" s="222" t="s">
        <v>158</v>
      </c>
      <c r="B9" s="219"/>
      <c r="C9" s="232"/>
      <c r="D9" s="232">
        <f>D8*0.5</f>
        <v>0</v>
      </c>
      <c r="E9" s="1"/>
      <c r="F9" s="222" t="s">
        <v>158</v>
      </c>
      <c r="G9" s="219"/>
      <c r="H9" s="232"/>
      <c r="I9" s="232">
        <f>I8*0.5</f>
        <v>0</v>
      </c>
      <c r="J9" s="1"/>
      <c r="K9" s="222" t="s">
        <v>158</v>
      </c>
      <c r="L9" s="219"/>
      <c r="M9" s="232"/>
      <c r="N9" s="232">
        <f>N8*0.5</f>
        <v>0</v>
      </c>
      <c r="O9" s="1"/>
    </row>
    <row r="10" spans="1:15" s="40" customFormat="1" ht="15">
      <c r="A10" s="222" t="s">
        <v>159</v>
      </c>
      <c r="B10" s="289">
        <v>0</v>
      </c>
      <c r="C10" s="290">
        <v>0</v>
      </c>
      <c r="D10" s="232">
        <f>B10*C10</f>
        <v>0</v>
      </c>
      <c r="E10" s="77" t="s">
        <v>205</v>
      </c>
      <c r="F10" s="222" t="s">
        <v>159</v>
      </c>
      <c r="G10" s="289">
        <v>0</v>
      </c>
      <c r="H10" s="290">
        <v>0</v>
      </c>
      <c r="I10" s="232">
        <f>G10*H10</f>
        <v>0</v>
      </c>
      <c r="J10" s="77"/>
      <c r="K10" s="222" t="s">
        <v>159</v>
      </c>
      <c r="L10" s="289">
        <v>0</v>
      </c>
      <c r="M10" s="290">
        <v>0</v>
      </c>
      <c r="N10" s="232">
        <f>L10*M10</f>
        <v>0</v>
      </c>
      <c r="O10" s="77" t="s">
        <v>205</v>
      </c>
    </row>
    <row r="11" spans="1:15" s="40" customFormat="1" ht="15">
      <c r="A11" s="226" t="s">
        <v>160</v>
      </c>
      <c r="B11" s="230"/>
      <c r="C11" s="233"/>
      <c r="D11" s="233">
        <f>D10</f>
        <v>0</v>
      </c>
      <c r="E11" s="41"/>
      <c r="F11" s="226" t="s">
        <v>160</v>
      </c>
      <c r="G11" s="230"/>
      <c r="H11" s="233"/>
      <c r="I11" s="233">
        <f>I10</f>
        <v>0</v>
      </c>
      <c r="J11" s="41"/>
      <c r="K11" s="226" t="s">
        <v>160</v>
      </c>
      <c r="L11" s="230"/>
      <c r="M11" s="233"/>
      <c r="N11" s="233">
        <f>N10</f>
        <v>0</v>
      </c>
      <c r="O11" s="41"/>
    </row>
    <row r="12" spans="1:15" s="40" customFormat="1" ht="15">
      <c r="A12" s="222"/>
      <c r="B12" s="1"/>
      <c r="C12" s="102"/>
      <c r="D12" s="235"/>
      <c r="E12" s="1"/>
      <c r="F12" s="222"/>
      <c r="G12" s="1"/>
      <c r="H12" s="102"/>
      <c r="I12" s="235"/>
      <c r="J12" s="1"/>
      <c r="K12" s="222"/>
      <c r="L12" s="1"/>
      <c r="M12" s="102"/>
      <c r="N12" s="235"/>
      <c r="O12" s="1"/>
    </row>
    <row r="13" spans="1:15" s="40" customFormat="1" ht="15">
      <c r="A13" s="1" t="s">
        <v>199</v>
      </c>
      <c r="B13" s="1" t="s">
        <v>174</v>
      </c>
      <c r="C13" s="1" t="s">
        <v>175</v>
      </c>
      <c r="D13" s="1" t="s">
        <v>176</v>
      </c>
      <c r="E13" s="1"/>
      <c r="F13" s="1" t="s">
        <v>199</v>
      </c>
      <c r="G13" s="1" t="s">
        <v>174</v>
      </c>
      <c r="H13" s="1" t="s">
        <v>175</v>
      </c>
      <c r="I13" s="1" t="s">
        <v>176</v>
      </c>
      <c r="J13" s="1"/>
      <c r="K13" s="1" t="s">
        <v>199</v>
      </c>
      <c r="L13" s="1" t="s">
        <v>174</v>
      </c>
      <c r="M13" s="1" t="s">
        <v>175</v>
      </c>
      <c r="N13" s="1" t="s">
        <v>176</v>
      </c>
      <c r="O13" s="1"/>
    </row>
    <row r="14" spans="1:15" s="40" customFormat="1" ht="15">
      <c r="A14" s="236" t="s">
        <v>177</v>
      </c>
      <c r="B14" s="291">
        <v>0</v>
      </c>
      <c r="C14" s="292">
        <v>0</v>
      </c>
      <c r="D14" s="231">
        <f>B14*C14</f>
        <v>0</v>
      </c>
      <c r="E14" s="39"/>
      <c r="F14" s="236" t="s">
        <v>177</v>
      </c>
      <c r="G14" s="291">
        <v>0</v>
      </c>
      <c r="H14" s="292">
        <v>0</v>
      </c>
      <c r="I14" s="231">
        <f>G14*H14</f>
        <v>0</v>
      </c>
      <c r="J14" s="39"/>
      <c r="K14" s="236" t="s">
        <v>177</v>
      </c>
      <c r="L14" s="291">
        <v>0</v>
      </c>
      <c r="M14" s="292">
        <v>0</v>
      </c>
      <c r="N14" s="231">
        <f>L14*M14</f>
        <v>0</v>
      </c>
      <c r="O14" s="39"/>
    </row>
    <row r="15" spans="1:15" s="40" customFormat="1" ht="15">
      <c r="A15" s="158" t="s">
        <v>178</v>
      </c>
      <c r="B15" s="289">
        <v>0</v>
      </c>
      <c r="C15" s="290">
        <v>0</v>
      </c>
      <c r="D15" s="232">
        <f t="shared" ref="D15:D18" si="0">B15*C15</f>
        <v>0</v>
      </c>
      <c r="E15" s="1"/>
      <c r="F15" s="158" t="s">
        <v>178</v>
      </c>
      <c r="G15" s="289">
        <v>0</v>
      </c>
      <c r="H15" s="290">
        <v>0</v>
      </c>
      <c r="I15" s="232">
        <f t="shared" ref="I15:I18" si="1">G15*H15</f>
        <v>0</v>
      </c>
      <c r="J15" s="1"/>
      <c r="K15" s="158" t="s">
        <v>178</v>
      </c>
      <c r="L15" s="289">
        <v>0</v>
      </c>
      <c r="M15" s="290">
        <v>0</v>
      </c>
      <c r="N15" s="232">
        <f t="shared" ref="N15:N18" si="2">L15*M15</f>
        <v>0</v>
      </c>
      <c r="O15" s="1"/>
    </row>
    <row r="16" spans="1:15" s="40" customFormat="1" ht="15">
      <c r="A16" s="158" t="s">
        <v>179</v>
      </c>
      <c r="B16" s="289">
        <v>0</v>
      </c>
      <c r="C16" s="290">
        <v>0</v>
      </c>
      <c r="D16" s="232">
        <f t="shared" si="0"/>
        <v>0</v>
      </c>
      <c r="E16" s="1"/>
      <c r="F16" s="158" t="s">
        <v>179</v>
      </c>
      <c r="G16" s="289">
        <v>0</v>
      </c>
      <c r="H16" s="290">
        <v>0</v>
      </c>
      <c r="I16" s="232">
        <f t="shared" si="1"/>
        <v>0</v>
      </c>
      <c r="J16" s="1"/>
      <c r="K16" s="158" t="s">
        <v>179</v>
      </c>
      <c r="L16" s="289">
        <v>0</v>
      </c>
      <c r="M16" s="290">
        <v>0</v>
      </c>
      <c r="N16" s="232">
        <f t="shared" si="2"/>
        <v>0</v>
      </c>
      <c r="O16" s="1"/>
    </row>
    <row r="17" spans="1:15" s="40" customFormat="1" ht="15">
      <c r="A17" s="158" t="s">
        <v>180</v>
      </c>
      <c r="B17" s="289">
        <v>0</v>
      </c>
      <c r="C17" s="290">
        <v>0</v>
      </c>
      <c r="D17" s="232">
        <f t="shared" si="0"/>
        <v>0</v>
      </c>
      <c r="E17" s="1"/>
      <c r="F17" s="158" t="s">
        <v>180</v>
      </c>
      <c r="G17" s="289">
        <v>0</v>
      </c>
      <c r="H17" s="290">
        <v>0</v>
      </c>
      <c r="I17" s="232">
        <f t="shared" si="1"/>
        <v>0</v>
      </c>
      <c r="J17" s="1"/>
      <c r="K17" s="158" t="s">
        <v>180</v>
      </c>
      <c r="L17" s="289">
        <v>0</v>
      </c>
      <c r="M17" s="290">
        <v>0</v>
      </c>
      <c r="N17" s="232">
        <f t="shared" si="2"/>
        <v>0</v>
      </c>
      <c r="O17" s="1"/>
    </row>
    <row r="18" spans="1:15" s="40" customFormat="1" ht="15">
      <c r="A18" s="237" t="s">
        <v>181</v>
      </c>
      <c r="B18" s="293">
        <v>0</v>
      </c>
      <c r="C18" s="294">
        <v>0</v>
      </c>
      <c r="D18" s="233">
        <f t="shared" si="0"/>
        <v>0</v>
      </c>
      <c r="E18" s="322"/>
      <c r="F18" s="237" t="s">
        <v>181</v>
      </c>
      <c r="G18" s="293">
        <v>0</v>
      </c>
      <c r="H18" s="294">
        <v>0</v>
      </c>
      <c r="I18" s="233">
        <f t="shared" si="1"/>
        <v>0</v>
      </c>
      <c r="J18" s="322"/>
      <c r="K18" s="237" t="s">
        <v>181</v>
      </c>
      <c r="L18" s="293">
        <v>0</v>
      </c>
      <c r="M18" s="294">
        <v>0</v>
      </c>
      <c r="N18" s="233">
        <f t="shared" si="2"/>
        <v>0</v>
      </c>
      <c r="O18" s="322"/>
    </row>
    <row r="19" spans="1:15" s="40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38" customFormat="1" ht="15">
      <c r="A20" s="2" t="s">
        <v>225</v>
      </c>
      <c r="B20" s="2"/>
      <c r="C20" s="2"/>
      <c r="D20" s="2"/>
      <c r="E20" s="2"/>
      <c r="F20" s="2" t="s">
        <v>225</v>
      </c>
      <c r="G20" s="2"/>
      <c r="H20" s="2"/>
      <c r="I20" s="2"/>
      <c r="J20" s="2"/>
      <c r="K20" s="2" t="s">
        <v>225</v>
      </c>
      <c r="L20" s="2"/>
      <c r="M20" s="2"/>
      <c r="N20" s="2"/>
      <c r="O20" s="2"/>
    </row>
    <row r="21" spans="1:15" s="40" customFormat="1" ht="15">
      <c r="A21" s="1" t="s">
        <v>162</v>
      </c>
      <c r="B21" s="1" t="s">
        <v>166</v>
      </c>
      <c r="C21" s="1" t="s">
        <v>167</v>
      </c>
      <c r="D21" s="40" t="s">
        <v>173</v>
      </c>
      <c r="E21" s="1"/>
      <c r="F21" s="1" t="s">
        <v>162</v>
      </c>
      <c r="G21" s="1" t="s">
        <v>166</v>
      </c>
      <c r="H21" s="1" t="s">
        <v>167</v>
      </c>
      <c r="I21" s="40" t="s">
        <v>173</v>
      </c>
      <c r="J21" s="1"/>
      <c r="K21" s="1" t="s">
        <v>162</v>
      </c>
      <c r="L21" s="1" t="s">
        <v>166</v>
      </c>
      <c r="M21" s="1" t="s">
        <v>167</v>
      </c>
      <c r="N21" s="40" t="s">
        <v>173</v>
      </c>
      <c r="O21" s="1"/>
    </row>
    <row r="22" spans="1:15" s="40" customFormat="1" ht="15">
      <c r="A22" s="291" t="s">
        <v>164</v>
      </c>
      <c r="B22" s="295">
        <v>0.1</v>
      </c>
      <c r="C22" s="393"/>
      <c r="D22" s="298">
        <v>0.33329999999999999</v>
      </c>
      <c r="E22" s="227">
        <f>C22*D22</f>
        <v>0</v>
      </c>
      <c r="F22" s="291" t="s">
        <v>164</v>
      </c>
      <c r="G22" s="295">
        <v>0.1</v>
      </c>
      <c r="H22" s="393"/>
      <c r="I22" s="298">
        <v>0.33329999999999999</v>
      </c>
      <c r="J22" s="227">
        <f>H22*I22</f>
        <v>0</v>
      </c>
      <c r="K22" s="291" t="s">
        <v>164</v>
      </c>
      <c r="L22" s="295">
        <v>0.1</v>
      </c>
      <c r="M22" s="393"/>
      <c r="N22" s="298">
        <v>0.33329999999999999</v>
      </c>
      <c r="O22" s="227">
        <f>M22*N22</f>
        <v>0</v>
      </c>
    </row>
    <row r="23" spans="1:15" s="40" customFormat="1" ht="15">
      <c r="A23" s="289" t="s">
        <v>206</v>
      </c>
      <c r="B23" s="296">
        <v>0.05</v>
      </c>
      <c r="C23" s="220">
        <f>B22-B23</f>
        <v>0.05</v>
      </c>
      <c r="D23" s="299">
        <v>0.66669999999999996</v>
      </c>
      <c r="E23" s="219">
        <f>C23*D23</f>
        <v>3.3334999999999997E-2</v>
      </c>
      <c r="F23" s="289" t="s">
        <v>206</v>
      </c>
      <c r="G23" s="296">
        <v>0.05</v>
      </c>
      <c r="H23" s="220">
        <f>G22-G23</f>
        <v>0.05</v>
      </c>
      <c r="I23" s="299">
        <v>0.66669999999999996</v>
      </c>
      <c r="J23" s="219">
        <f>H23*I23</f>
        <v>3.3334999999999997E-2</v>
      </c>
      <c r="K23" s="289" t="s">
        <v>206</v>
      </c>
      <c r="L23" s="296">
        <v>0.05</v>
      </c>
      <c r="M23" s="220">
        <f>L22-L23</f>
        <v>0.05</v>
      </c>
      <c r="N23" s="299">
        <v>0.66669999999999996</v>
      </c>
      <c r="O23" s="219">
        <f>M23*N23</f>
        <v>3.3334999999999997E-2</v>
      </c>
    </row>
    <row r="24" spans="1:15" s="40" customFormat="1" ht="15">
      <c r="A24" s="289" t="s">
        <v>198</v>
      </c>
      <c r="B24" s="296">
        <v>2.5000000000000001E-2</v>
      </c>
      <c r="C24" s="220">
        <f>B23-B24</f>
        <v>2.5000000000000001E-2</v>
      </c>
      <c r="D24" s="299">
        <v>1</v>
      </c>
      <c r="E24" s="219">
        <f t="shared" ref="E24:E26" si="3">C24*D24</f>
        <v>2.5000000000000001E-2</v>
      </c>
      <c r="F24" s="289" t="s">
        <v>198</v>
      </c>
      <c r="G24" s="296">
        <v>2.5000000000000001E-2</v>
      </c>
      <c r="H24" s="220">
        <f>G23-G24</f>
        <v>2.5000000000000001E-2</v>
      </c>
      <c r="I24" s="299">
        <v>1</v>
      </c>
      <c r="J24" s="219">
        <f t="shared" ref="J24:J26" si="4">H24*I24</f>
        <v>2.5000000000000001E-2</v>
      </c>
      <c r="K24" s="289" t="s">
        <v>198</v>
      </c>
      <c r="L24" s="296">
        <v>2.5000000000000001E-2</v>
      </c>
      <c r="M24" s="220">
        <f>L23-L24</f>
        <v>2.5000000000000001E-2</v>
      </c>
      <c r="N24" s="299">
        <v>1</v>
      </c>
      <c r="O24" s="219">
        <f t="shared" ref="O24:O26" si="5">M24*N24</f>
        <v>2.5000000000000001E-2</v>
      </c>
    </row>
    <row r="25" spans="1:15" s="40" customFormat="1" ht="15">
      <c r="A25" s="289" t="s">
        <v>163</v>
      </c>
      <c r="B25" s="296">
        <v>0.01</v>
      </c>
      <c r="C25" s="220">
        <f>B24-B25</f>
        <v>1.5000000000000001E-2</v>
      </c>
      <c r="D25" s="299">
        <v>2.5</v>
      </c>
      <c r="E25" s="219">
        <f t="shared" si="3"/>
        <v>3.7500000000000006E-2</v>
      </c>
      <c r="F25" s="289" t="s">
        <v>163</v>
      </c>
      <c r="G25" s="296">
        <v>0.01</v>
      </c>
      <c r="H25" s="220">
        <f>G24-G25</f>
        <v>1.5000000000000001E-2</v>
      </c>
      <c r="I25" s="299">
        <v>2.5</v>
      </c>
      <c r="J25" s="219">
        <f t="shared" si="4"/>
        <v>3.7500000000000006E-2</v>
      </c>
      <c r="K25" s="289" t="s">
        <v>163</v>
      </c>
      <c r="L25" s="296">
        <v>0.01</v>
      </c>
      <c r="M25" s="220">
        <f>L24-L25</f>
        <v>1.5000000000000001E-2</v>
      </c>
      <c r="N25" s="299">
        <v>2.5</v>
      </c>
      <c r="O25" s="219">
        <f t="shared" si="5"/>
        <v>3.7500000000000006E-2</v>
      </c>
    </row>
    <row r="26" spans="1:15" s="40" customFormat="1" ht="15">
      <c r="A26" s="289" t="s">
        <v>165</v>
      </c>
      <c r="B26" s="296">
        <v>5.0000000000000001E-3</v>
      </c>
      <c r="C26" s="220">
        <f>B25-B26</f>
        <v>5.0000000000000001E-3</v>
      </c>
      <c r="D26" s="299">
        <v>5</v>
      </c>
      <c r="E26" s="219">
        <f t="shared" si="3"/>
        <v>2.5000000000000001E-2</v>
      </c>
      <c r="F26" s="289" t="s">
        <v>165</v>
      </c>
      <c r="G26" s="296">
        <v>5.0000000000000001E-3</v>
      </c>
      <c r="H26" s="220">
        <f>G25-G26</f>
        <v>5.0000000000000001E-3</v>
      </c>
      <c r="I26" s="299">
        <v>5</v>
      </c>
      <c r="J26" s="219">
        <f t="shared" si="4"/>
        <v>2.5000000000000001E-2</v>
      </c>
      <c r="K26" s="289" t="s">
        <v>165</v>
      </c>
      <c r="L26" s="296">
        <v>5.0000000000000001E-3</v>
      </c>
      <c r="M26" s="220">
        <f>L25-L26</f>
        <v>5.0000000000000001E-3</v>
      </c>
      <c r="N26" s="299">
        <v>5</v>
      </c>
      <c r="O26" s="219">
        <f t="shared" si="5"/>
        <v>2.5000000000000001E-2</v>
      </c>
    </row>
    <row r="27" spans="1:15" s="40" customFormat="1" ht="15">
      <c r="A27" s="293"/>
      <c r="B27" s="297"/>
      <c r="C27" s="228"/>
      <c r="D27" s="300"/>
      <c r="E27" s="230"/>
      <c r="F27" s="293"/>
      <c r="G27" s="297"/>
      <c r="H27" s="228"/>
      <c r="I27" s="300"/>
      <c r="J27" s="230"/>
      <c r="K27" s="293"/>
      <c r="L27" s="297"/>
      <c r="M27" s="228"/>
      <c r="N27" s="300"/>
      <c r="O27" s="230"/>
    </row>
    <row r="28" spans="1:15" s="38" customFormat="1" ht="15">
      <c r="A28" s="2" t="s">
        <v>197</v>
      </c>
      <c r="B28" s="2"/>
      <c r="C28" s="229">
        <f>SUM(C22:C24)</f>
        <v>7.5000000000000011E-2</v>
      </c>
      <c r="D28" s="77" t="s">
        <v>194</v>
      </c>
      <c r="E28" s="221">
        <f>SUM(E22:E24)</f>
        <v>5.8334999999999998E-2</v>
      </c>
      <c r="F28" s="2" t="s">
        <v>197</v>
      </c>
      <c r="G28" s="2"/>
      <c r="H28" s="229">
        <f>SUM(H22:H24)</f>
        <v>7.5000000000000011E-2</v>
      </c>
      <c r="I28" s="77" t="s">
        <v>194</v>
      </c>
      <c r="J28" s="221">
        <f>SUM(J22:J24)</f>
        <v>5.8334999999999998E-2</v>
      </c>
      <c r="K28" s="2" t="s">
        <v>197</v>
      </c>
      <c r="L28" s="2"/>
      <c r="M28" s="229">
        <f>SUM(M22:M24)</f>
        <v>7.5000000000000011E-2</v>
      </c>
      <c r="N28" s="77" t="s">
        <v>194</v>
      </c>
      <c r="O28" s="221">
        <f>SUM(O22:O24)</f>
        <v>5.8334999999999998E-2</v>
      </c>
    </row>
    <row r="29" spans="1:15" s="84" customFormat="1" ht="15">
      <c r="C29" s="438"/>
      <c r="D29" s="109"/>
      <c r="H29" s="438"/>
      <c r="I29" s="109"/>
      <c r="M29" s="438"/>
      <c r="N29" s="109"/>
    </row>
    <row r="30" spans="1:15" s="76" customFormat="1" ht="15">
      <c r="A30" s="85"/>
      <c r="B30" s="107"/>
      <c r="C30" s="286">
        <v>-0.1</v>
      </c>
      <c r="D30" s="85"/>
      <c r="E30" s="287">
        <v>0.3</v>
      </c>
      <c r="F30" s="85"/>
      <c r="G30" s="107"/>
      <c r="H30" s="286">
        <v>-0.1</v>
      </c>
      <c r="I30" s="85"/>
      <c r="J30" s="287">
        <v>0.3</v>
      </c>
      <c r="K30" s="85"/>
      <c r="L30" s="107"/>
      <c r="M30" s="286">
        <v>-0.1</v>
      </c>
      <c r="N30" s="85"/>
      <c r="O30" s="287">
        <v>0.3</v>
      </c>
    </row>
    <row r="31" spans="1:15" s="84" customFormat="1" ht="15">
      <c r="A31" s="101" t="s">
        <v>168</v>
      </c>
      <c r="B31" s="105"/>
      <c r="C31" s="105" t="str">
        <f>Alternatives_Assumptions!C3</f>
        <v>Low</v>
      </c>
      <c r="D31" s="106" t="str">
        <f>Alternatives_Assumptions!D3</f>
        <v>Mid</v>
      </c>
      <c r="E31" s="106" t="str">
        <f>Alternatives_Assumptions!E3</f>
        <v>High</v>
      </c>
      <c r="F31" s="101" t="s">
        <v>168</v>
      </c>
      <c r="G31" s="105"/>
      <c r="H31" s="105" t="str">
        <f>Alternatives_Assumptions!H3</f>
        <v>Mid</v>
      </c>
      <c r="I31" s="106" t="str">
        <f>Alternatives_Assumptions!I3</f>
        <v>High</v>
      </c>
      <c r="J31" s="106">
        <f>Alternatives_Assumptions!J3</f>
        <v>0</v>
      </c>
      <c r="K31" s="101" t="s">
        <v>168</v>
      </c>
      <c r="L31" s="105"/>
      <c r="M31" s="105" t="str">
        <f>Alternatives_Assumptions!K3</f>
        <v>Low</v>
      </c>
      <c r="N31" s="106" t="str">
        <f>Alternatives_Assumptions!L3</f>
        <v>Mid</v>
      </c>
      <c r="O31" s="106" t="str">
        <f>Alternatives_Assumptions!M3</f>
        <v>High</v>
      </c>
    </row>
    <row r="32" spans="1:15" s="113" customFormat="1" ht="12.75">
      <c r="A32" s="111" t="s">
        <v>156</v>
      </c>
      <c r="B32" s="160"/>
      <c r="C32" s="112">
        <f t="shared" ref="C32:C37" si="6">D32*(1+$C$30)</f>
        <v>0</v>
      </c>
      <c r="D32" s="112">
        <f>D7</f>
        <v>0</v>
      </c>
      <c r="E32" s="112">
        <f t="shared" ref="E32:E37" si="7">D32*(1+$E$30)</f>
        <v>0</v>
      </c>
      <c r="F32" s="111" t="s">
        <v>156</v>
      </c>
      <c r="G32" s="160"/>
      <c r="H32" s="112">
        <f t="shared" ref="H32:H37" si="8">I32*(1+$C$30)</f>
        <v>0</v>
      </c>
      <c r="I32" s="112">
        <f>I7</f>
        <v>0</v>
      </c>
      <c r="J32" s="112">
        <f t="shared" ref="J32:J37" si="9">I32*(1+$E$30)</f>
        <v>0</v>
      </c>
      <c r="K32" s="111" t="s">
        <v>156</v>
      </c>
      <c r="L32" s="160"/>
      <c r="M32" s="112">
        <f t="shared" ref="M32:M37" si="10">N32*(1+$C$30)</f>
        <v>0</v>
      </c>
      <c r="N32" s="112">
        <f>N7</f>
        <v>0</v>
      </c>
      <c r="O32" s="112">
        <f t="shared" ref="O32:O37" si="11">N32*(1+$E$30)</f>
        <v>0</v>
      </c>
    </row>
    <row r="33" spans="1:15" s="113" customFormat="1" ht="12.75">
      <c r="A33" s="158" t="s">
        <v>161</v>
      </c>
      <c r="B33" s="161"/>
      <c r="C33" s="114">
        <f t="shared" si="6"/>
        <v>0</v>
      </c>
      <c r="D33" s="114">
        <f>D14</f>
        <v>0</v>
      </c>
      <c r="E33" s="114">
        <f t="shared" si="7"/>
        <v>0</v>
      </c>
      <c r="F33" s="158" t="s">
        <v>161</v>
      </c>
      <c r="G33" s="161"/>
      <c r="H33" s="114">
        <f t="shared" si="8"/>
        <v>0</v>
      </c>
      <c r="I33" s="114">
        <f>I14</f>
        <v>0</v>
      </c>
      <c r="J33" s="114">
        <f t="shared" si="9"/>
        <v>0</v>
      </c>
      <c r="K33" s="158" t="s">
        <v>161</v>
      </c>
      <c r="L33" s="161"/>
      <c r="M33" s="114">
        <f t="shared" si="10"/>
        <v>0</v>
      </c>
      <c r="N33" s="114">
        <f>N14</f>
        <v>0</v>
      </c>
      <c r="O33" s="114">
        <f t="shared" si="11"/>
        <v>0</v>
      </c>
    </row>
    <row r="34" spans="1:15" s="113" customFormat="1" ht="12.75">
      <c r="A34" s="158" t="s">
        <v>131</v>
      </c>
      <c r="B34" s="161"/>
      <c r="C34" s="114">
        <f t="shared" si="6"/>
        <v>0</v>
      </c>
      <c r="D34" s="114">
        <f>D15</f>
        <v>0</v>
      </c>
      <c r="E34" s="114">
        <f t="shared" si="7"/>
        <v>0</v>
      </c>
      <c r="F34" s="158" t="s">
        <v>131</v>
      </c>
      <c r="G34" s="161"/>
      <c r="H34" s="114">
        <f t="shared" si="8"/>
        <v>0</v>
      </c>
      <c r="I34" s="114">
        <f>I15</f>
        <v>0</v>
      </c>
      <c r="J34" s="114">
        <f t="shared" si="9"/>
        <v>0</v>
      </c>
      <c r="K34" s="158" t="s">
        <v>131</v>
      </c>
      <c r="L34" s="161"/>
      <c r="M34" s="114">
        <f t="shared" si="10"/>
        <v>0</v>
      </c>
      <c r="N34" s="114">
        <f>N15</f>
        <v>0</v>
      </c>
      <c r="O34" s="114">
        <f t="shared" si="11"/>
        <v>0</v>
      </c>
    </row>
    <row r="35" spans="1:15" s="113" customFormat="1" ht="12.75">
      <c r="A35" s="158" t="s">
        <v>132</v>
      </c>
      <c r="B35" s="161"/>
      <c r="C35" s="114">
        <f t="shared" si="6"/>
        <v>0</v>
      </c>
      <c r="D35" s="114">
        <f>D16</f>
        <v>0</v>
      </c>
      <c r="E35" s="114">
        <f t="shared" si="7"/>
        <v>0</v>
      </c>
      <c r="F35" s="158" t="s">
        <v>132</v>
      </c>
      <c r="G35" s="161"/>
      <c r="H35" s="114">
        <f t="shared" si="8"/>
        <v>0</v>
      </c>
      <c r="I35" s="114">
        <f>I16</f>
        <v>0</v>
      </c>
      <c r="J35" s="114">
        <f t="shared" si="9"/>
        <v>0</v>
      </c>
      <c r="K35" s="158" t="s">
        <v>132</v>
      </c>
      <c r="L35" s="161"/>
      <c r="M35" s="114">
        <f t="shared" si="10"/>
        <v>0</v>
      </c>
      <c r="N35" s="114">
        <f>N16</f>
        <v>0</v>
      </c>
      <c r="O35" s="114">
        <f t="shared" si="11"/>
        <v>0</v>
      </c>
    </row>
    <row r="36" spans="1:15" s="115" customFormat="1" ht="12.75">
      <c r="A36" s="158" t="s">
        <v>133</v>
      </c>
      <c r="B36" s="162"/>
      <c r="C36" s="114">
        <f t="shared" si="6"/>
        <v>0</v>
      </c>
      <c r="D36" s="114">
        <f>D17</f>
        <v>0</v>
      </c>
      <c r="E36" s="114">
        <f t="shared" si="7"/>
        <v>0</v>
      </c>
      <c r="F36" s="158" t="s">
        <v>133</v>
      </c>
      <c r="G36" s="162"/>
      <c r="H36" s="114">
        <f t="shared" si="8"/>
        <v>0</v>
      </c>
      <c r="I36" s="114">
        <f>I17</f>
        <v>0</v>
      </c>
      <c r="J36" s="114">
        <f t="shared" si="9"/>
        <v>0</v>
      </c>
      <c r="K36" s="158" t="s">
        <v>133</v>
      </c>
      <c r="L36" s="162"/>
      <c r="M36" s="114">
        <f t="shared" si="10"/>
        <v>0</v>
      </c>
      <c r="N36" s="114">
        <f>N17</f>
        <v>0</v>
      </c>
      <c r="O36" s="114">
        <f t="shared" si="11"/>
        <v>0</v>
      </c>
    </row>
    <row r="37" spans="1:15" s="113" customFormat="1" ht="12.75">
      <c r="A37" s="158" t="s">
        <v>134</v>
      </c>
      <c r="B37" s="162"/>
      <c r="C37" s="114">
        <f t="shared" si="6"/>
        <v>0</v>
      </c>
      <c r="D37" s="114">
        <f>D18</f>
        <v>0</v>
      </c>
      <c r="E37" s="114">
        <f t="shared" si="7"/>
        <v>0</v>
      </c>
      <c r="F37" s="158" t="s">
        <v>134</v>
      </c>
      <c r="G37" s="162"/>
      <c r="H37" s="114">
        <f t="shared" si="8"/>
        <v>0</v>
      </c>
      <c r="I37" s="114">
        <f>I18</f>
        <v>0</v>
      </c>
      <c r="J37" s="114">
        <f t="shared" si="9"/>
        <v>0</v>
      </c>
      <c r="K37" s="158" t="s">
        <v>134</v>
      </c>
      <c r="L37" s="162"/>
      <c r="M37" s="114">
        <f t="shared" si="10"/>
        <v>0</v>
      </c>
      <c r="N37" s="114">
        <f>N18</f>
        <v>0</v>
      </c>
      <c r="O37" s="114">
        <f t="shared" si="11"/>
        <v>0</v>
      </c>
    </row>
    <row r="38" spans="1:15" s="113" customFormat="1" ht="12.75">
      <c r="A38" s="158" t="s">
        <v>135</v>
      </c>
      <c r="C38" s="372">
        <v>0</v>
      </c>
      <c r="D38" s="372">
        <f>AVERAGE(C38,E38)</f>
        <v>0</v>
      </c>
      <c r="E38" s="372">
        <v>0</v>
      </c>
      <c r="F38" s="158" t="s">
        <v>135</v>
      </c>
      <c r="H38" s="372">
        <v>0</v>
      </c>
      <c r="I38" s="372">
        <f>AVERAGE(H38,J38)</f>
        <v>0</v>
      </c>
      <c r="J38" s="372">
        <v>0</v>
      </c>
      <c r="K38" s="158" t="s">
        <v>135</v>
      </c>
      <c r="M38" s="372">
        <v>0</v>
      </c>
      <c r="N38" s="372">
        <f>AVERAGE(M38,O38)</f>
        <v>0</v>
      </c>
      <c r="O38" s="372">
        <v>0</v>
      </c>
    </row>
    <row r="39" spans="1:15" s="118" customFormat="1" ht="12.75">
      <c r="A39" s="157" t="s">
        <v>135</v>
      </c>
      <c r="B39" s="163"/>
      <c r="C39" s="288">
        <f>D39*(1+$C$30)</f>
        <v>0</v>
      </c>
      <c r="D39" s="288">
        <v>0</v>
      </c>
      <c r="E39" s="288">
        <f>D39*(1+$E$30)</f>
        <v>0</v>
      </c>
      <c r="F39" s="157" t="s">
        <v>135</v>
      </c>
      <c r="G39" s="163"/>
      <c r="H39" s="288">
        <f>I39*(1+$C$30)</f>
        <v>0</v>
      </c>
      <c r="I39" s="288">
        <v>0</v>
      </c>
      <c r="J39" s="288">
        <f>I39*(1+$E$30)</f>
        <v>0</v>
      </c>
      <c r="K39" s="157" t="s">
        <v>135</v>
      </c>
      <c r="L39" s="163"/>
      <c r="M39" s="288">
        <f>N39*(1+$C$30)</f>
        <v>0</v>
      </c>
      <c r="N39" s="288">
        <v>0</v>
      </c>
      <c r="O39" s="288">
        <f>N39*(1+$E$30)</f>
        <v>0</v>
      </c>
    </row>
    <row r="40" spans="1:15" s="225" customFormat="1" ht="12.75">
      <c r="A40" s="223"/>
      <c r="B40" s="163"/>
      <c r="C40" s="224"/>
      <c r="D40" s="224"/>
      <c r="E40" s="224"/>
      <c r="F40" s="223"/>
      <c r="G40" s="163"/>
      <c r="H40" s="224"/>
      <c r="I40" s="224"/>
      <c r="J40" s="224"/>
      <c r="K40" s="223"/>
      <c r="L40" s="163"/>
      <c r="M40" s="224"/>
      <c r="N40" s="224"/>
      <c r="O40" s="224"/>
    </row>
    <row r="41" spans="1:15" s="38" customFormat="1" ht="15">
      <c r="A41" s="45" t="s">
        <v>169</v>
      </c>
      <c r="B41" s="45"/>
      <c r="C41" s="408">
        <f>D41*0.9</f>
        <v>0</v>
      </c>
      <c r="D41" s="408">
        <f>D32*E28+SUM(D33:D39)*C28</f>
        <v>0</v>
      </c>
      <c r="E41" s="408">
        <f>D41*1.3</f>
        <v>0</v>
      </c>
      <c r="F41" s="45" t="s">
        <v>169</v>
      </c>
      <c r="G41" s="45"/>
      <c r="H41" s="408">
        <f>I41*0.9</f>
        <v>0</v>
      </c>
      <c r="I41" s="408">
        <f>I32*J28+SUM(I33:I39)*H28</f>
        <v>0</v>
      </c>
      <c r="J41" s="408">
        <f>I41*1.3</f>
        <v>0</v>
      </c>
      <c r="K41" s="45" t="s">
        <v>169</v>
      </c>
      <c r="L41" s="45"/>
      <c r="M41" s="408">
        <f>N41*0.9</f>
        <v>0</v>
      </c>
      <c r="N41" s="408">
        <f>N32*O28+SUM(N33:N39)*M28</f>
        <v>0</v>
      </c>
      <c r="O41" s="408">
        <f>N41*1.3</f>
        <v>0</v>
      </c>
    </row>
    <row r="42" spans="1:15" s="40" customFormat="1" ht="15"/>
    <row r="43" spans="1:15" s="38" customFormat="1" ht="15">
      <c r="A43" s="45" t="str">
        <f>CONCATENATE("Net Present Value: ",$B$3," years, ", $B$2*100,"% discount rate")</f>
        <v>Net Present Value: 30 years, 3.375% discount rate</v>
      </c>
      <c r="B43" s="45"/>
      <c r="C43" s="202">
        <f>IF($B$2=0,C41*$B$3,C41*((1-((1+$B$2)^-($B$3)))/$B$2))</f>
        <v>0</v>
      </c>
      <c r="D43" s="202">
        <f>IF($B$2=0,D41*$B$3,D41*((1-((1+$B$2)^-($B$3)))/$B$2))</f>
        <v>0</v>
      </c>
      <c r="E43" s="202">
        <f>IF($B$2=0,E41*$B$3,E41*((1-((1+$B$2)^-($B$3)))/$B$2))</f>
        <v>0</v>
      </c>
      <c r="F43" s="45" t="str">
        <f>CONCATENATE("Net Present Value: ",$B$3," years, ", $B$2*100,"% discount rate")</f>
        <v>Net Present Value: 30 years, 3.375% discount rate</v>
      </c>
      <c r="G43" s="45"/>
      <c r="H43" s="202">
        <f>IF($B$2=0,H41*$B$3,H41*((1-((1+$B$2)^-($B$3)))/$B$2))</f>
        <v>0</v>
      </c>
      <c r="I43" s="202">
        <f>IF($B$2=0,I41*$B$3,I41*((1-((1+$B$2)^-($B$3)))/$B$2))</f>
        <v>0</v>
      </c>
      <c r="J43" s="202">
        <f>IF($B$2=0,J41*$B$3,J41*((1-((1+$B$2)^-($B$3)))/$B$2))</f>
        <v>0</v>
      </c>
      <c r="K43" s="45" t="str">
        <f>CONCATENATE("Net Present Value: ",$B$3," years, ", $B$2*100,"% discount rate")</f>
        <v>Net Present Value: 30 years, 3.375% discount rate</v>
      </c>
      <c r="L43" s="45"/>
      <c r="M43" s="202">
        <f>IF($B$2=0,M41*$B$3,M41*((1-((1+$B$2)^-($B$3)))/$B$2))</f>
        <v>0</v>
      </c>
      <c r="N43" s="202">
        <f>IF($B$2=0,N41*$B$3,N41*((1-((1+$B$2)^-($B$3)))/$B$2))</f>
        <v>0</v>
      </c>
      <c r="O43" s="202">
        <f>IF($B$2=0,O41*$B$3,O41*((1-((1+$B$2)^-($B$3)))/$B$2))</f>
        <v>0</v>
      </c>
    </row>
    <row r="44" spans="1:15" s="40" customFormat="1" ht="15">
      <c r="A44" s="1"/>
      <c r="B44" s="1"/>
      <c r="C44" s="1"/>
      <c r="D44" s="1"/>
      <c r="E44" s="1"/>
      <c r="F44" s="394"/>
      <c r="G44" s="394"/>
      <c r="H44" s="394"/>
      <c r="K44" s="394"/>
      <c r="L44" s="394"/>
      <c r="M44" s="394"/>
    </row>
    <row r="45" spans="1:15" s="40" customFormat="1" ht="15">
      <c r="A45" s="1"/>
      <c r="B45" s="1"/>
      <c r="C45" s="1"/>
      <c r="D45" s="1"/>
      <c r="E45" s="1"/>
    </row>
    <row r="46" spans="1:15" s="40" customFormat="1" ht="15">
      <c r="A46" s="1"/>
      <c r="B46" s="1"/>
      <c r="C46" s="1"/>
      <c r="D46" s="1"/>
      <c r="E46" s="1"/>
    </row>
    <row r="47" spans="1:15" s="40" customFormat="1" ht="15">
      <c r="A47" s="1"/>
      <c r="B47" s="1"/>
      <c r="C47" s="1"/>
      <c r="D47" s="1"/>
      <c r="E47" s="1"/>
    </row>
    <row r="48" spans="1:15" s="40" customFormat="1" ht="15">
      <c r="A48" s="1"/>
      <c r="B48" s="1"/>
      <c r="C48" s="1"/>
      <c r="D48" s="1"/>
      <c r="E48" s="1"/>
    </row>
    <row r="49" spans="1:5" s="40" customFormat="1" ht="15">
      <c r="A49" s="1"/>
      <c r="B49" s="1"/>
      <c r="C49" s="1"/>
      <c r="D49" s="1"/>
      <c r="E49" s="1"/>
    </row>
    <row r="50" spans="1:5" s="40" customFormat="1" ht="15">
      <c r="A50" s="1"/>
      <c r="B50" s="1"/>
      <c r="C50" s="1"/>
      <c r="D50" s="1"/>
      <c r="E50" s="1"/>
    </row>
    <row r="51" spans="1:5" s="40" customFormat="1" ht="15">
      <c r="A51" s="1"/>
      <c r="B51" s="1"/>
      <c r="C51" s="1"/>
      <c r="D51" s="1"/>
      <c r="E51" s="1"/>
    </row>
    <row r="52" spans="1:5" s="40" customFormat="1" ht="15">
      <c r="A52" s="1"/>
      <c r="B52" s="1"/>
      <c r="C52" s="1"/>
      <c r="D52" s="1"/>
      <c r="E52" s="1"/>
    </row>
    <row r="53" spans="1:5" s="40" customFormat="1" ht="15">
      <c r="A53" s="1"/>
      <c r="B53" s="1"/>
      <c r="C53" s="1"/>
      <c r="D53" s="1"/>
      <c r="E53" s="1"/>
    </row>
    <row r="54" spans="1:5" s="40" customFormat="1" ht="15">
      <c r="A54" s="1"/>
      <c r="B54" s="1"/>
      <c r="C54" s="1"/>
      <c r="D54" s="1"/>
      <c r="E54" s="1"/>
    </row>
    <row r="55" spans="1:5" s="40" customFormat="1" ht="15">
      <c r="A55" s="1"/>
      <c r="B55" s="1"/>
      <c r="C55" s="1"/>
      <c r="D55" s="1"/>
      <c r="E55" s="1"/>
    </row>
    <row r="56" spans="1:5" s="40" customFormat="1" ht="15">
      <c r="A56" s="1"/>
      <c r="B56" s="1"/>
      <c r="C56" s="1"/>
      <c r="D56" s="1"/>
      <c r="E56" s="1"/>
    </row>
    <row r="57" spans="1:5" s="40" customFormat="1" ht="15">
      <c r="A57" s="1"/>
      <c r="B57" s="1"/>
      <c r="C57" s="1"/>
      <c r="D57" s="1"/>
      <c r="E57" s="1"/>
    </row>
    <row r="58" spans="1:5" s="40" customFormat="1" ht="15">
      <c r="A58" s="1"/>
      <c r="B58" s="1"/>
      <c r="C58" s="1"/>
      <c r="D58" s="1"/>
      <c r="E58" s="1"/>
    </row>
    <row r="59" spans="1:5" s="40" customFormat="1" ht="15">
      <c r="A59" s="1"/>
      <c r="B59" s="1"/>
      <c r="C59" s="1"/>
      <c r="D59" s="1"/>
      <c r="E59" s="1"/>
    </row>
    <row r="60" spans="1:5" s="40" customFormat="1" ht="15">
      <c r="A60" s="1"/>
      <c r="B60" s="1"/>
      <c r="C60" s="1"/>
      <c r="D60" s="1"/>
      <c r="E60" s="1"/>
    </row>
    <row r="61" spans="1:5" s="40" customFormat="1" ht="15">
      <c r="A61" s="1"/>
      <c r="B61" s="1"/>
      <c r="C61" s="1"/>
      <c r="D61" s="1"/>
      <c r="E61" s="1"/>
    </row>
    <row r="62" spans="1:5" s="40" customFormat="1" ht="15">
      <c r="A62" s="1"/>
      <c r="B62" s="1"/>
      <c r="C62" s="1"/>
      <c r="D62" s="1"/>
      <c r="E62" s="1"/>
    </row>
    <row r="63" spans="1:5" s="40" customFormat="1" ht="15">
      <c r="A63" s="1"/>
      <c r="B63" s="1"/>
      <c r="C63" s="1"/>
      <c r="D63" s="1"/>
      <c r="E63" s="1"/>
    </row>
    <row r="64" spans="1:5" s="40" customFormat="1" ht="15">
      <c r="A64" s="1"/>
      <c r="B64" s="1"/>
      <c r="C64" s="1"/>
      <c r="D64" s="1"/>
      <c r="E64" s="1"/>
    </row>
    <row r="65" spans="1:5" s="40" customFormat="1" ht="15">
      <c r="A65" s="1"/>
      <c r="B65" s="1"/>
      <c r="C65" s="1"/>
      <c r="D65" s="1"/>
      <c r="E65" s="1"/>
    </row>
    <row r="66" spans="1:5" s="40" customFormat="1" ht="15">
      <c r="A66" s="1"/>
      <c r="B66" s="1"/>
      <c r="C66" s="1"/>
      <c r="D66" s="1"/>
      <c r="E66" s="1"/>
    </row>
    <row r="67" spans="1:5" s="40" customFormat="1" ht="15">
      <c r="A67" s="1"/>
      <c r="B67" s="1"/>
      <c r="C67" s="1"/>
      <c r="D67" s="1"/>
      <c r="E67" s="1"/>
    </row>
    <row r="68" spans="1:5" s="40" customFormat="1" ht="15">
      <c r="A68" s="1"/>
      <c r="B68" s="1"/>
      <c r="C68" s="1"/>
      <c r="D68" s="1"/>
      <c r="E68" s="1"/>
    </row>
    <row r="69" spans="1:5" s="40" customFormat="1" ht="15">
      <c r="A69" s="1"/>
      <c r="B69" s="1"/>
      <c r="C69" s="1"/>
      <c r="D69" s="1"/>
      <c r="E69" s="1"/>
    </row>
    <row r="70" spans="1:5" s="40" customFormat="1" ht="15">
      <c r="A70" s="1"/>
      <c r="B70" s="1"/>
      <c r="C70" s="1"/>
      <c r="D70" s="1"/>
      <c r="E70" s="1"/>
    </row>
    <row r="71" spans="1:5" s="40" customFormat="1" ht="15">
      <c r="A71" s="1"/>
      <c r="B71" s="1"/>
      <c r="C71" s="1"/>
      <c r="D71" s="1"/>
      <c r="E71" s="1"/>
    </row>
    <row r="72" spans="1:5" s="40" customFormat="1" ht="15">
      <c r="A72" s="1"/>
      <c r="B72" s="1"/>
      <c r="C72" s="1"/>
      <c r="D72" s="1"/>
      <c r="E72" s="1"/>
    </row>
    <row r="73" spans="1:5" s="40" customFormat="1" ht="15">
      <c r="A73" s="1"/>
      <c r="B73" s="1"/>
      <c r="C73" s="1"/>
      <c r="D73" s="1"/>
      <c r="E73" s="1"/>
    </row>
    <row r="74" spans="1:5" s="40" customFormat="1" ht="15">
      <c r="A74" s="1"/>
      <c r="B74" s="1"/>
      <c r="C74" s="1"/>
      <c r="D74" s="1"/>
      <c r="E74" s="1"/>
    </row>
    <row r="75" spans="1:5" s="40" customFormat="1" ht="15">
      <c r="A75" s="1"/>
      <c r="B75" s="1"/>
      <c r="C75" s="1"/>
      <c r="D75" s="1"/>
      <c r="E75" s="1"/>
    </row>
    <row r="76" spans="1:5" s="40" customFormat="1" ht="15">
      <c r="A76" s="1"/>
      <c r="B76" s="1"/>
      <c r="C76" s="1"/>
      <c r="D76" s="1"/>
      <c r="E76" s="1"/>
    </row>
    <row r="77" spans="1:5" s="40" customFormat="1" ht="15">
      <c r="A77" s="1"/>
      <c r="B77" s="1"/>
      <c r="C77" s="1"/>
      <c r="D77" s="1"/>
      <c r="E77" s="1"/>
    </row>
    <row r="78" spans="1:5" s="40" customFormat="1" ht="15">
      <c r="A78" s="1"/>
      <c r="B78" s="1"/>
      <c r="C78" s="1"/>
      <c r="D78" s="1"/>
      <c r="E78" s="1"/>
    </row>
    <row r="79" spans="1:5" s="40" customFormat="1" ht="15">
      <c r="A79" s="1"/>
      <c r="B79" s="1"/>
      <c r="C79" s="1"/>
      <c r="D79" s="1"/>
      <c r="E79" s="1"/>
    </row>
    <row r="80" spans="1:5" s="40" customFormat="1" ht="15">
      <c r="A80" s="1"/>
      <c r="B80" s="1"/>
      <c r="C80" s="1"/>
      <c r="D80" s="1"/>
      <c r="E80" s="1"/>
    </row>
    <row r="81" spans="1:5" s="40" customFormat="1" ht="15">
      <c r="A81" s="1"/>
      <c r="B81" s="1"/>
      <c r="C81" s="1"/>
      <c r="D81" s="1"/>
      <c r="E81" s="1"/>
    </row>
    <row r="82" spans="1:5" s="40" customFormat="1" ht="15">
      <c r="C82" s="1"/>
      <c r="D82" s="1"/>
      <c r="E82" s="1"/>
    </row>
    <row r="83" spans="1:5" s="40" customFormat="1" ht="15">
      <c r="C83" s="1"/>
      <c r="D83" s="1"/>
      <c r="E83" s="1"/>
    </row>
    <row r="84" spans="1:5" s="40" customFormat="1" ht="15">
      <c r="C84" s="1"/>
      <c r="D84" s="1"/>
      <c r="E84" s="1"/>
    </row>
    <row r="85" spans="1:5" s="40" customFormat="1" ht="15">
      <c r="C85" s="1"/>
      <c r="D85" s="1"/>
      <c r="E85" s="1"/>
    </row>
    <row r="86" spans="1:5" s="40" customFormat="1" ht="15">
      <c r="C86" s="1"/>
      <c r="D86" s="1"/>
      <c r="E86" s="1"/>
    </row>
    <row r="87" spans="1:5" s="40" customFormat="1" ht="15">
      <c r="C87" s="1"/>
      <c r="D87" s="1"/>
      <c r="E87" s="1"/>
    </row>
    <row r="88" spans="1:5" s="40" customFormat="1" ht="15">
      <c r="C88" s="1"/>
      <c r="D88" s="1"/>
      <c r="E88" s="1"/>
    </row>
    <row r="89" spans="1:5" s="40" customFormat="1" ht="15">
      <c r="C89" s="1"/>
      <c r="D89" s="1"/>
      <c r="E89" s="1"/>
    </row>
    <row r="90" spans="1:5" s="40" customFormat="1" ht="15">
      <c r="C90" s="1"/>
      <c r="D90" s="1"/>
      <c r="E90" s="1"/>
    </row>
    <row r="91" spans="1:5" s="40" customFormat="1" ht="15">
      <c r="C91" s="1"/>
      <c r="D91" s="1"/>
      <c r="E91" s="1"/>
    </row>
    <row r="92" spans="1:5" s="40" customFormat="1" ht="15">
      <c r="C92" s="1"/>
      <c r="D92" s="1"/>
      <c r="E92" s="1"/>
    </row>
    <row r="93" spans="1:5" s="40" customFormat="1" ht="15">
      <c r="C93" s="1"/>
      <c r="D93" s="1"/>
      <c r="E93" s="1"/>
    </row>
    <row r="94" spans="1:5" s="40" customFormat="1" ht="15">
      <c r="C94" s="1"/>
      <c r="D94" s="1"/>
      <c r="E94" s="1"/>
    </row>
    <row r="95" spans="1:5" s="40" customFormat="1" ht="15">
      <c r="C95" s="1"/>
      <c r="D95" s="1"/>
      <c r="E95" s="1"/>
    </row>
    <row r="96" spans="1:5" s="40" customFormat="1" ht="15">
      <c r="C96" s="1"/>
      <c r="D96" s="1"/>
      <c r="E96" s="1"/>
    </row>
    <row r="97" spans="3:5" s="40" customFormat="1" ht="15">
      <c r="C97" s="1"/>
      <c r="D97" s="1"/>
      <c r="E97" s="1"/>
    </row>
    <row r="98" spans="3:5" s="40" customFormat="1" ht="15">
      <c r="C98" s="1"/>
      <c r="D98" s="1"/>
      <c r="E98" s="1"/>
    </row>
    <row r="99" spans="3:5" s="40" customFormat="1" ht="15">
      <c r="C99" s="1"/>
      <c r="D99" s="1"/>
      <c r="E99" s="1"/>
    </row>
    <row r="100" spans="3:5" s="40" customFormat="1" ht="15">
      <c r="C100" s="1"/>
      <c r="D100" s="1"/>
      <c r="E100" s="1"/>
    </row>
    <row r="101" spans="3:5" s="40" customFormat="1" ht="15">
      <c r="C101" s="1"/>
      <c r="D101" s="1"/>
      <c r="E101" s="1"/>
    </row>
    <row r="102" spans="3:5" s="40" customFormat="1" ht="15">
      <c r="C102" s="1"/>
      <c r="D102" s="1"/>
      <c r="E102" s="1"/>
    </row>
    <row r="103" spans="3:5" s="40" customFormat="1" ht="15">
      <c r="C103" s="1"/>
      <c r="D103" s="1"/>
      <c r="E103" s="1"/>
    </row>
    <row r="104" spans="3:5" s="40" customFormat="1" ht="15">
      <c r="C104" s="1"/>
      <c r="D104" s="1"/>
      <c r="E104" s="1"/>
    </row>
    <row r="105" spans="3:5" s="40" customFormat="1" ht="15">
      <c r="C105" s="1"/>
      <c r="D105" s="1"/>
      <c r="E105" s="1"/>
    </row>
    <row r="106" spans="3:5" s="40" customFormat="1" ht="15">
      <c r="C106" s="1"/>
      <c r="D106" s="1"/>
      <c r="E106" s="1"/>
    </row>
    <row r="107" spans="3:5" s="40" customFormat="1" ht="15">
      <c r="C107" s="1"/>
      <c r="D107" s="1"/>
      <c r="E107" s="1"/>
    </row>
    <row r="108" spans="3:5" s="40" customFormat="1" ht="15">
      <c r="C108" s="1"/>
      <c r="D108" s="1"/>
      <c r="E108" s="1"/>
    </row>
    <row r="109" spans="3:5" s="40" customFormat="1" ht="15">
      <c r="C109" s="1"/>
      <c r="D109" s="1"/>
      <c r="E109" s="1"/>
    </row>
    <row r="110" spans="3:5">
      <c r="C110" s="159"/>
      <c r="D110" s="159"/>
      <c r="E110" s="159"/>
    </row>
    <row r="111" spans="3:5">
      <c r="C111" s="159"/>
      <c r="D111" s="159"/>
      <c r="E111" s="159"/>
    </row>
    <row r="112" spans="3:5">
      <c r="C112" s="159"/>
      <c r="D112" s="159"/>
      <c r="E112" s="159"/>
    </row>
    <row r="113" spans="3:5">
      <c r="C113" s="159"/>
      <c r="D113" s="159"/>
      <c r="E113" s="159"/>
    </row>
    <row r="114" spans="3:5">
      <c r="C114" s="159"/>
      <c r="D114" s="159"/>
      <c r="E114" s="159"/>
    </row>
    <row r="115" spans="3:5">
      <c r="C115" s="159"/>
      <c r="D115" s="159"/>
      <c r="E115" s="159"/>
    </row>
    <row r="116" spans="3:5">
      <c r="C116" s="159"/>
      <c r="D116" s="159"/>
      <c r="E116" s="159"/>
    </row>
    <row r="117" spans="3:5">
      <c r="C117" s="159"/>
      <c r="D117" s="159"/>
      <c r="E117" s="159"/>
    </row>
    <row r="118" spans="3:5">
      <c r="C118" s="159"/>
      <c r="D118" s="159"/>
      <c r="E118" s="159"/>
    </row>
    <row r="119" spans="3:5">
      <c r="C119" s="159"/>
      <c r="D119" s="159"/>
      <c r="E119" s="159"/>
    </row>
    <row r="120" spans="3:5">
      <c r="C120" s="159"/>
      <c r="D120" s="159"/>
      <c r="E120" s="159"/>
    </row>
    <row r="121" spans="3:5">
      <c r="C121" s="159"/>
      <c r="D121" s="159"/>
      <c r="E121" s="159"/>
    </row>
    <row r="122" spans="3:5">
      <c r="C122" s="159"/>
      <c r="D122" s="159"/>
      <c r="E122" s="159"/>
    </row>
    <row r="123" spans="3:5">
      <c r="C123" s="159"/>
      <c r="D123" s="159"/>
      <c r="E123" s="159"/>
    </row>
    <row r="124" spans="3:5">
      <c r="C124" s="159"/>
      <c r="D124" s="159"/>
      <c r="E124" s="159"/>
    </row>
    <row r="125" spans="3:5">
      <c r="C125" s="159"/>
      <c r="D125" s="159"/>
      <c r="E125" s="159"/>
    </row>
    <row r="126" spans="3:5">
      <c r="C126" s="159"/>
      <c r="D126" s="159"/>
      <c r="E126" s="159"/>
    </row>
    <row r="127" spans="3:5">
      <c r="C127" s="159"/>
      <c r="D127" s="159"/>
      <c r="E127" s="159"/>
    </row>
    <row r="128" spans="3:5">
      <c r="C128" s="159"/>
      <c r="D128" s="159"/>
      <c r="E128" s="159"/>
    </row>
    <row r="129" spans="3:5">
      <c r="C129" s="159"/>
      <c r="D129" s="159"/>
      <c r="E129" s="159"/>
    </row>
    <row r="130" spans="3:5">
      <c r="C130" s="159"/>
      <c r="D130" s="159"/>
      <c r="E130" s="159"/>
    </row>
    <row r="131" spans="3:5">
      <c r="C131" s="159"/>
      <c r="D131" s="159"/>
      <c r="E131" s="159"/>
    </row>
    <row r="132" spans="3:5">
      <c r="C132" s="159"/>
      <c r="D132" s="159"/>
      <c r="E132" s="159"/>
    </row>
    <row r="133" spans="3:5">
      <c r="C133" s="159"/>
      <c r="D133" s="159"/>
      <c r="E133" s="159"/>
    </row>
    <row r="134" spans="3:5">
      <c r="C134" s="159"/>
      <c r="D134" s="159"/>
      <c r="E134" s="159"/>
    </row>
    <row r="135" spans="3:5">
      <c r="C135" s="159"/>
      <c r="D135" s="159"/>
      <c r="E135" s="159"/>
    </row>
    <row r="136" spans="3:5">
      <c r="C136" s="159"/>
      <c r="D136" s="159"/>
      <c r="E136" s="159"/>
    </row>
    <row r="137" spans="3:5">
      <c r="C137" s="159"/>
      <c r="D137" s="159"/>
      <c r="E137" s="159"/>
    </row>
    <row r="138" spans="3:5">
      <c r="C138" s="159"/>
      <c r="D138" s="159"/>
      <c r="E138" s="159"/>
    </row>
    <row r="139" spans="3:5">
      <c r="C139" s="159"/>
      <c r="D139" s="159"/>
      <c r="E139" s="159"/>
    </row>
    <row r="140" spans="3:5">
      <c r="C140" s="159"/>
      <c r="D140" s="159"/>
      <c r="E140" s="159"/>
    </row>
    <row r="141" spans="3:5">
      <c r="C141" s="159"/>
      <c r="D141" s="159"/>
      <c r="E141" s="159"/>
    </row>
    <row r="142" spans="3:5">
      <c r="C142" s="159"/>
      <c r="D142" s="159"/>
      <c r="E142" s="159"/>
    </row>
    <row r="143" spans="3:5">
      <c r="C143" s="159"/>
      <c r="D143" s="159"/>
      <c r="E143" s="159"/>
    </row>
    <row r="144" spans="3:5">
      <c r="C144" s="159"/>
      <c r="D144" s="159"/>
      <c r="E144" s="159"/>
    </row>
    <row r="145" spans="3:5">
      <c r="C145" s="159"/>
      <c r="D145" s="159"/>
      <c r="E145" s="159"/>
    </row>
    <row r="146" spans="3:5">
      <c r="C146" s="159"/>
      <c r="D146" s="159"/>
      <c r="E146" s="159"/>
    </row>
    <row r="147" spans="3:5">
      <c r="C147" s="159"/>
      <c r="D147" s="159"/>
      <c r="E147" s="159"/>
    </row>
    <row r="148" spans="3:5">
      <c r="C148" s="159"/>
      <c r="D148" s="159"/>
      <c r="E148" s="159"/>
    </row>
    <row r="149" spans="3:5">
      <c r="C149" s="159"/>
      <c r="D149" s="159"/>
      <c r="E149" s="159"/>
    </row>
    <row r="150" spans="3:5">
      <c r="C150" s="159"/>
      <c r="D150" s="159"/>
      <c r="E150" s="159"/>
    </row>
    <row r="151" spans="3:5">
      <c r="C151" s="159"/>
      <c r="D151" s="159"/>
      <c r="E151" s="159"/>
    </row>
    <row r="152" spans="3:5">
      <c r="C152" s="159"/>
      <c r="D152" s="159"/>
      <c r="E152" s="159"/>
    </row>
    <row r="153" spans="3:5">
      <c r="C153" s="159"/>
      <c r="D153" s="159"/>
      <c r="E153" s="159"/>
    </row>
    <row r="154" spans="3:5">
      <c r="C154" s="159"/>
      <c r="D154" s="159"/>
      <c r="E154" s="159"/>
    </row>
    <row r="155" spans="3:5">
      <c r="C155" s="159"/>
      <c r="D155" s="159"/>
      <c r="E155" s="159"/>
    </row>
    <row r="156" spans="3:5">
      <c r="C156" s="159"/>
      <c r="D156" s="159"/>
      <c r="E156" s="159"/>
    </row>
    <row r="157" spans="3:5">
      <c r="C157" s="159"/>
      <c r="D157" s="159"/>
      <c r="E157" s="159"/>
    </row>
    <row r="158" spans="3:5">
      <c r="C158" s="159"/>
      <c r="D158" s="159"/>
      <c r="E158" s="159"/>
    </row>
    <row r="159" spans="3:5">
      <c r="C159" s="159"/>
      <c r="D159" s="159"/>
      <c r="E159" s="159"/>
    </row>
    <row r="160" spans="3:5">
      <c r="C160" s="159"/>
      <c r="D160" s="159"/>
      <c r="E160" s="159"/>
    </row>
    <row r="161" spans="3:5">
      <c r="C161" s="159"/>
      <c r="D161" s="159"/>
      <c r="E161" s="159"/>
    </row>
    <row r="162" spans="3:5">
      <c r="C162" s="159"/>
      <c r="D162" s="159"/>
      <c r="E162" s="159"/>
    </row>
    <row r="163" spans="3:5">
      <c r="C163" s="159"/>
      <c r="D163" s="159"/>
      <c r="E163" s="159"/>
    </row>
    <row r="164" spans="3:5">
      <c r="C164" s="159"/>
      <c r="D164" s="159"/>
      <c r="E164" s="159"/>
    </row>
    <row r="165" spans="3:5">
      <c r="C165" s="159"/>
      <c r="D165" s="159"/>
      <c r="E165" s="159"/>
    </row>
    <row r="166" spans="3:5">
      <c r="D166" s="159"/>
    </row>
    <row r="167" spans="3:5">
      <c r="D167" s="159"/>
    </row>
    <row r="168" spans="3:5">
      <c r="D168" s="159"/>
    </row>
    <row r="169" spans="3:5">
      <c r="D169" s="159"/>
    </row>
    <row r="170" spans="3:5">
      <c r="D170" s="159"/>
    </row>
    <row r="171" spans="3:5">
      <c r="D171" s="159"/>
    </row>
    <row r="172" spans="3:5">
      <c r="D172" s="159"/>
    </row>
    <row r="173" spans="3:5">
      <c r="D173" s="159"/>
    </row>
    <row r="174" spans="3:5">
      <c r="D174" s="159"/>
    </row>
    <row r="175" spans="3:5">
      <c r="D175" s="159"/>
    </row>
    <row r="176" spans="3:5">
      <c r="D176" s="159"/>
    </row>
    <row r="177" spans="4:4">
      <c r="D177" s="159"/>
    </row>
    <row r="178" spans="4:4">
      <c r="D178" s="159"/>
    </row>
    <row r="179" spans="4:4">
      <c r="D179" s="159"/>
    </row>
    <row r="180" spans="4:4">
      <c r="D180" s="159"/>
    </row>
    <row r="181" spans="4:4">
      <c r="D181" s="159"/>
    </row>
    <row r="182" spans="4:4">
      <c r="D182" s="159"/>
    </row>
    <row r="183" spans="4:4">
      <c r="D183" s="159"/>
    </row>
    <row r="184" spans="4:4">
      <c r="D184" s="159"/>
    </row>
    <row r="185" spans="4:4">
      <c r="D185" s="159"/>
    </row>
    <row r="186" spans="4:4">
      <c r="D186" s="159"/>
    </row>
    <row r="187" spans="4:4">
      <c r="D187" s="159"/>
    </row>
    <row r="188" spans="4:4">
      <c r="D188" s="159"/>
    </row>
    <row r="189" spans="4:4">
      <c r="D189" s="159"/>
    </row>
    <row r="190" spans="4:4">
      <c r="D190" s="159"/>
    </row>
    <row r="191" spans="4:4">
      <c r="D191" s="159"/>
    </row>
    <row r="192" spans="4:4">
      <c r="D192" s="159"/>
    </row>
    <row r="193" spans="4:4">
      <c r="D193" s="159"/>
    </row>
    <row r="194" spans="4:4">
      <c r="D194" s="159"/>
    </row>
    <row r="195" spans="4:4">
      <c r="D195" s="159"/>
    </row>
    <row r="196" spans="4:4">
      <c r="D196" s="159"/>
    </row>
    <row r="197" spans="4:4">
      <c r="D197" s="159"/>
    </row>
    <row r="198" spans="4:4">
      <c r="D198" s="159"/>
    </row>
    <row r="199" spans="4:4">
      <c r="D199" s="159"/>
    </row>
    <row r="200" spans="4:4">
      <c r="D200" s="159"/>
    </row>
    <row r="201" spans="4:4">
      <c r="D201" s="159"/>
    </row>
    <row r="202" spans="4:4">
      <c r="D202" s="159"/>
    </row>
    <row r="203" spans="4:4">
      <c r="D203" s="159"/>
    </row>
    <row r="204" spans="4:4">
      <c r="D204" s="159"/>
    </row>
    <row r="205" spans="4:4">
      <c r="D205" s="159"/>
    </row>
    <row r="206" spans="4:4">
      <c r="D206" s="159"/>
    </row>
    <row r="207" spans="4:4">
      <c r="D207" s="159"/>
    </row>
    <row r="208" spans="4:4">
      <c r="D208" s="159"/>
    </row>
    <row r="209" spans="4:4">
      <c r="D209" s="159"/>
    </row>
    <row r="210" spans="4:4">
      <c r="D210" s="159"/>
    </row>
    <row r="211" spans="4:4">
      <c r="D211" s="159"/>
    </row>
    <row r="212" spans="4:4">
      <c r="D212" s="159"/>
    </row>
    <row r="213" spans="4:4">
      <c r="D213" s="159"/>
    </row>
    <row r="214" spans="4:4">
      <c r="D214" s="159"/>
    </row>
    <row r="215" spans="4:4">
      <c r="D215" s="159"/>
    </row>
    <row r="216" spans="4:4">
      <c r="D216" s="159"/>
    </row>
    <row r="217" spans="4:4">
      <c r="D217" s="159"/>
    </row>
    <row r="218" spans="4:4">
      <c r="D218" s="159"/>
    </row>
  </sheetData>
  <phoneticPr fontId="32" type="noConversion"/>
  <pageMargins left="0.5" right="0.5" top="1" bottom="1" header="0.5" footer="0.5"/>
  <pageSetup orientation="portrait" horizontalDpi="4294967292" verticalDpi="4294967292" r:id="rId1"/>
  <headerFooter>
    <oddHeader>&amp;C&amp;"-,Bold"Benefits: Flood Risk Reduction</oddHeader>
    <oddFooter>&amp;LFlood Control 2.0: Benefit-Cost Tool&amp;RDecember 2016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&lt;Click to Select Discount Rate&gt;">
          <x14:formula1>
            <xm:f>Project_Master!$C$9:$C$11</xm:f>
          </x14:formula1>
          <xm:sqref>B2 G2 L2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43" zoomScale="91" zoomScaleNormal="91" zoomScalePageLayoutView="91" workbookViewId="0">
      <selection activeCell="F19" sqref="F19"/>
    </sheetView>
  </sheetViews>
  <sheetFormatPr defaultColWidth="10.875" defaultRowHeight="15"/>
  <cols>
    <col min="1" max="1" width="28.125" style="168" customWidth="1"/>
    <col min="2" max="2" width="10.875" style="168" customWidth="1"/>
    <col min="3" max="3" width="10.5" style="175" customWidth="1"/>
    <col min="4" max="4" width="13.125" style="168" customWidth="1"/>
    <col min="5" max="5" width="23.875" style="175" customWidth="1"/>
    <col min="6" max="6" width="11.375" style="168" bestFit="1" customWidth="1"/>
    <col min="7" max="7" width="22.125" style="175" customWidth="1"/>
    <col min="8" max="8" width="7.375" style="168" bestFit="1" customWidth="1"/>
    <col min="9" max="9" width="11.375" style="168" customWidth="1"/>
    <col min="10" max="10" width="9.5" style="168" bestFit="1" customWidth="1"/>
    <col min="11" max="11" width="13" style="168" bestFit="1" customWidth="1"/>
    <col min="12" max="12" width="18.625" style="168" bestFit="1" customWidth="1"/>
    <col min="13" max="13" width="26.875" style="168" bestFit="1" customWidth="1"/>
    <col min="14" max="14" width="29" style="168" customWidth="1"/>
    <col min="15" max="16384" width="10.875" style="168"/>
  </cols>
  <sheetData>
    <row r="1" spans="1:14" s="164" customFormat="1">
      <c r="A1" s="164" t="s">
        <v>138</v>
      </c>
      <c r="B1" s="164" t="str">
        <f>Project_Master!B14</f>
        <v>No Action</v>
      </c>
      <c r="C1" s="165" t="s">
        <v>54</v>
      </c>
      <c r="D1" s="164" t="str">
        <f>Project_Master!B15</f>
        <v>[Alt 1]</v>
      </c>
      <c r="E1" s="165" t="s">
        <v>54</v>
      </c>
      <c r="F1" s="164" t="str">
        <f>Project_Master!B16</f>
        <v>[Alt 2]</v>
      </c>
      <c r="G1" s="165" t="s">
        <v>54</v>
      </c>
      <c r="H1" s="362" t="s">
        <v>195</v>
      </c>
    </row>
    <row r="2" spans="1:14">
      <c r="A2" s="166" t="s">
        <v>55</v>
      </c>
      <c r="B2" s="279">
        <v>0</v>
      </c>
      <c r="C2" s="167"/>
      <c r="D2" s="279">
        <v>0</v>
      </c>
      <c r="E2" s="167"/>
      <c r="F2" s="279">
        <v>0</v>
      </c>
      <c r="G2" s="167"/>
      <c r="H2" s="363">
        <v>30</v>
      </c>
    </row>
    <row r="3" spans="1:14">
      <c r="A3" s="169" t="s">
        <v>56</v>
      </c>
      <c r="B3" s="280">
        <v>0</v>
      </c>
      <c r="C3" s="364"/>
      <c r="D3" s="280">
        <v>0</v>
      </c>
      <c r="E3" s="170"/>
      <c r="F3" s="280">
        <v>0</v>
      </c>
      <c r="G3" s="170"/>
      <c r="H3" s="363">
        <v>18</v>
      </c>
    </row>
    <row r="4" spans="1:14">
      <c r="A4" s="169" t="s">
        <v>57</v>
      </c>
      <c r="B4" s="280">
        <v>0</v>
      </c>
      <c r="C4" s="364"/>
      <c r="D4" s="280">
        <v>0</v>
      </c>
      <c r="E4" s="170"/>
      <c r="F4" s="280">
        <v>0</v>
      </c>
      <c r="G4" s="170"/>
      <c r="H4" s="363">
        <v>14</v>
      </c>
    </row>
    <row r="5" spans="1:14">
      <c r="A5" s="169" t="s">
        <v>58</v>
      </c>
      <c r="B5" s="280">
        <v>0</v>
      </c>
      <c r="C5" s="364"/>
      <c r="D5" s="280">
        <v>0</v>
      </c>
      <c r="E5" s="170"/>
      <c r="F5" s="280">
        <v>0</v>
      </c>
      <c r="G5" s="170"/>
      <c r="H5" s="363">
        <v>18</v>
      </c>
    </row>
    <row r="6" spans="1:14">
      <c r="A6" s="179" t="s">
        <v>17</v>
      </c>
      <c r="B6" s="281">
        <v>0</v>
      </c>
      <c r="C6" s="365"/>
      <c r="D6" s="281">
        <v>0</v>
      </c>
      <c r="E6" s="180"/>
      <c r="F6" s="281">
        <v>0</v>
      </c>
      <c r="G6" s="180"/>
      <c r="H6" s="363">
        <v>20</v>
      </c>
    </row>
    <row r="7" spans="1:14" s="164" customFormat="1">
      <c r="A7" s="171" t="s">
        <v>59</v>
      </c>
      <c r="B7" s="176">
        <f>SUM(B2:B6)</f>
        <v>0</v>
      </c>
      <c r="C7" s="172"/>
      <c r="D7" s="176">
        <f>SUM(D2:D6)</f>
        <v>0</v>
      </c>
      <c r="E7" s="172"/>
      <c r="F7" s="176">
        <f>SUM(F2:F6)</f>
        <v>0</v>
      </c>
      <c r="G7" s="172"/>
      <c r="H7" s="362">
        <v>100</v>
      </c>
    </row>
    <row r="8" spans="1:14">
      <c r="A8" s="169"/>
      <c r="B8" s="169"/>
      <c r="C8" s="170"/>
      <c r="D8" s="169"/>
      <c r="E8" s="170"/>
      <c r="F8" s="169"/>
      <c r="G8" s="170"/>
      <c r="H8" s="363"/>
    </row>
    <row r="9" spans="1:14">
      <c r="A9" s="171" t="s">
        <v>60</v>
      </c>
      <c r="B9" s="169"/>
      <c r="C9" s="170"/>
      <c r="D9" s="169"/>
      <c r="E9" s="170" t="s">
        <v>8</v>
      </c>
      <c r="F9" s="169"/>
      <c r="G9" s="170" t="s">
        <v>8</v>
      </c>
      <c r="H9" s="363"/>
    </row>
    <row r="10" spans="1:14" s="164" customFormat="1">
      <c r="A10" s="182" t="s">
        <v>143</v>
      </c>
      <c r="B10" s="356">
        <v>0</v>
      </c>
      <c r="C10" s="183"/>
      <c r="D10" s="186">
        <f>0.0823181818181818*D7+2.9809</f>
        <v>2.9809000000000001</v>
      </c>
      <c r="E10" s="183"/>
      <c r="F10" s="186">
        <f>0.0823181818181818*F7+2.9809</f>
        <v>2.9809000000000001</v>
      </c>
      <c r="G10" s="183"/>
      <c r="H10" s="362"/>
    </row>
    <row r="11" spans="1:14" s="164" customFormat="1">
      <c r="A11" s="181" t="s">
        <v>144</v>
      </c>
      <c r="B11" s="357">
        <v>0</v>
      </c>
      <c r="D11" s="187">
        <f>0.0652090909090909*D7+5.0511</f>
        <v>5.0510999999999999</v>
      </c>
      <c r="E11" s="164" t="s">
        <v>196</v>
      </c>
      <c r="F11" s="187">
        <f>0.0652090909090909*F7+5.0511</f>
        <v>5.0510999999999999</v>
      </c>
      <c r="G11" s="164" t="s">
        <v>196</v>
      </c>
      <c r="H11" s="362"/>
    </row>
    <row r="12" spans="1:14" s="164" customFormat="1">
      <c r="A12" s="181" t="s">
        <v>142</v>
      </c>
      <c r="B12" s="358">
        <v>0</v>
      </c>
      <c r="C12" s="172"/>
      <c r="D12" s="188">
        <f>0.199454545454545*D7+22.71</f>
        <v>22.71</v>
      </c>
      <c r="E12" s="172" t="s">
        <v>196</v>
      </c>
      <c r="F12" s="188">
        <f>0.199454545454545*F7+22.71</f>
        <v>22.71</v>
      </c>
      <c r="G12" s="172" t="s">
        <v>196</v>
      </c>
      <c r="H12" s="362"/>
    </row>
    <row r="13" spans="1:14" s="164" customFormat="1" ht="30">
      <c r="A13" s="184" t="s">
        <v>145</v>
      </c>
      <c r="B13" s="359">
        <v>0</v>
      </c>
      <c r="C13" s="185"/>
      <c r="D13" s="189">
        <f>0.3042*D7+8.6371</f>
        <v>8.6371000000000002</v>
      </c>
      <c r="E13" s="185" t="s">
        <v>196</v>
      </c>
      <c r="F13" s="189">
        <f>0.3042*F7+8.6371</f>
        <v>8.6371000000000002</v>
      </c>
      <c r="G13" s="185" t="s">
        <v>196</v>
      </c>
      <c r="H13" s="362"/>
    </row>
    <row r="14" spans="1:14">
      <c r="A14" s="169"/>
      <c r="B14" s="169"/>
      <c r="C14" s="170"/>
      <c r="D14" s="169"/>
      <c r="E14" s="170"/>
      <c r="F14" s="169"/>
      <c r="G14" s="170"/>
      <c r="H14" s="169"/>
    </row>
    <row r="15" spans="1:14">
      <c r="A15" s="169"/>
      <c r="B15" s="169"/>
      <c r="C15" s="170"/>
      <c r="D15" s="169"/>
      <c r="E15" s="170"/>
      <c r="F15" s="169"/>
      <c r="G15" s="170"/>
      <c r="H15" s="169"/>
      <c r="J15" s="173"/>
      <c r="K15" s="173"/>
      <c r="L15" s="170"/>
      <c r="M15" s="169"/>
      <c r="N15" s="170"/>
    </row>
    <row r="16" spans="1:14">
      <c r="A16" s="171" t="s">
        <v>140</v>
      </c>
      <c r="B16" s="169"/>
      <c r="C16" s="170"/>
      <c r="D16" s="169"/>
      <c r="E16" s="170"/>
      <c r="F16" s="169"/>
      <c r="G16" s="170"/>
      <c r="H16" s="169"/>
    </row>
    <row r="17" spans="1:14" ht="51" customHeight="1">
      <c r="A17" s="323" t="s">
        <v>137</v>
      </c>
      <c r="B17" s="324" t="s">
        <v>143</v>
      </c>
      <c r="C17" s="324" t="s">
        <v>144</v>
      </c>
      <c r="D17" s="324" t="s">
        <v>142</v>
      </c>
      <c r="E17" s="324" t="s">
        <v>145</v>
      </c>
      <c r="F17" s="169"/>
      <c r="G17" s="170"/>
      <c r="H17" s="169"/>
      <c r="J17" s="173"/>
      <c r="K17" s="173"/>
      <c r="L17" s="170"/>
      <c r="M17" s="169"/>
      <c r="N17" s="170"/>
    </row>
    <row r="18" spans="1:14">
      <c r="A18" s="325">
        <v>0</v>
      </c>
      <c r="B18" s="326">
        <v>3.9</v>
      </c>
      <c r="C18" s="326">
        <v>5.61</v>
      </c>
      <c r="D18" s="326">
        <v>27.33</v>
      </c>
      <c r="E18" s="326">
        <v>15.86</v>
      </c>
      <c r="F18" s="169"/>
      <c r="G18" s="170"/>
      <c r="H18" s="169"/>
      <c r="J18" s="173"/>
      <c r="K18" s="173"/>
      <c r="L18" s="170"/>
      <c r="M18" s="169"/>
      <c r="N18" s="170"/>
    </row>
    <row r="19" spans="1:14">
      <c r="A19" s="327">
        <v>10</v>
      </c>
      <c r="B19" s="328">
        <v>4.6399999999999997</v>
      </c>
      <c r="C19" s="328">
        <v>6.35</v>
      </c>
      <c r="D19" s="328">
        <v>28.07</v>
      </c>
      <c r="E19" s="328">
        <v>16.84</v>
      </c>
      <c r="F19" s="169"/>
      <c r="G19" s="170"/>
      <c r="H19" s="169"/>
      <c r="J19" s="173"/>
      <c r="K19" s="173"/>
      <c r="L19" s="170"/>
      <c r="M19" s="169"/>
      <c r="N19" s="170"/>
    </row>
    <row r="20" spans="1:14">
      <c r="A20" s="327">
        <v>20</v>
      </c>
      <c r="B20" s="328">
        <v>5.12</v>
      </c>
      <c r="C20" s="328">
        <v>6.83</v>
      </c>
      <c r="D20" s="328">
        <v>28.55</v>
      </c>
      <c r="E20" s="328">
        <v>18.059999999999999</v>
      </c>
      <c r="F20" s="169"/>
      <c r="G20" s="170"/>
      <c r="H20" s="169"/>
      <c r="J20" s="173"/>
      <c r="K20" s="173"/>
      <c r="L20" s="170"/>
      <c r="M20" s="169"/>
      <c r="N20" s="170"/>
    </row>
    <row r="21" spans="1:14">
      <c r="A21" s="327">
        <v>30</v>
      </c>
      <c r="B21" s="328">
        <v>5.86</v>
      </c>
      <c r="C21" s="328">
        <v>7.57</v>
      </c>
      <c r="D21" s="328">
        <v>29.29</v>
      </c>
      <c r="E21" s="328">
        <v>19.52</v>
      </c>
      <c r="F21" s="169"/>
      <c r="G21" s="170"/>
      <c r="H21" s="169"/>
      <c r="J21" s="173"/>
      <c r="K21" s="173"/>
      <c r="L21" s="170"/>
      <c r="M21" s="169"/>
      <c r="N21" s="170"/>
    </row>
    <row r="22" spans="1:14">
      <c r="A22" s="327">
        <v>40</v>
      </c>
      <c r="B22" s="328">
        <v>7.32</v>
      </c>
      <c r="C22" s="328">
        <v>8.3000000000000007</v>
      </c>
      <c r="D22" s="328">
        <v>30.02</v>
      </c>
      <c r="E22" s="328">
        <v>20.74</v>
      </c>
      <c r="F22" s="169"/>
      <c r="G22" s="170"/>
      <c r="H22" s="169"/>
      <c r="J22" s="173"/>
      <c r="K22" s="173"/>
      <c r="L22" s="170"/>
      <c r="M22" s="169"/>
      <c r="N22" s="170"/>
    </row>
    <row r="23" spans="1:14">
      <c r="A23" s="327">
        <v>50</v>
      </c>
      <c r="B23" s="328">
        <v>8.3000000000000007</v>
      </c>
      <c r="C23" s="328">
        <v>9.0299999999999994</v>
      </c>
      <c r="D23" s="328">
        <v>32.950000000000003</v>
      </c>
      <c r="E23" s="328">
        <v>23.43</v>
      </c>
      <c r="F23" s="169"/>
      <c r="G23" s="170"/>
      <c r="H23" s="169"/>
      <c r="J23" s="173"/>
      <c r="K23" s="173"/>
      <c r="L23" s="170"/>
      <c r="M23" s="169"/>
      <c r="N23" s="170"/>
    </row>
    <row r="24" spans="1:14">
      <c r="A24" s="327">
        <v>60</v>
      </c>
      <c r="B24" s="328">
        <v>9.0299999999999994</v>
      </c>
      <c r="C24" s="328">
        <v>10.01</v>
      </c>
      <c r="D24" s="328">
        <v>35.869999999999997</v>
      </c>
      <c r="E24" s="328">
        <v>25.87</v>
      </c>
      <c r="F24" s="169"/>
      <c r="G24" s="170"/>
      <c r="H24" s="169"/>
      <c r="J24" s="173"/>
      <c r="K24" s="173"/>
      <c r="L24" s="170"/>
      <c r="M24" s="169"/>
      <c r="N24" s="170"/>
    </row>
    <row r="25" spans="1:14">
      <c r="A25" s="327">
        <v>70</v>
      </c>
      <c r="B25" s="328">
        <v>9.52</v>
      </c>
      <c r="C25" s="328">
        <v>10.49</v>
      </c>
      <c r="D25" s="328">
        <v>38.07</v>
      </c>
      <c r="E25" s="328">
        <v>31.24</v>
      </c>
      <c r="F25" s="169"/>
      <c r="G25" s="170"/>
      <c r="H25" s="169"/>
      <c r="J25" s="173"/>
      <c r="K25" s="173"/>
      <c r="L25" s="170"/>
      <c r="M25" s="169"/>
      <c r="N25" s="170"/>
    </row>
    <row r="26" spans="1:14">
      <c r="A26" s="327">
        <v>80</v>
      </c>
      <c r="B26" s="328">
        <v>10.49</v>
      </c>
      <c r="C26" s="328">
        <v>11.23</v>
      </c>
      <c r="D26" s="328">
        <v>41</v>
      </c>
      <c r="E26" s="328">
        <v>36.36</v>
      </c>
      <c r="F26" s="169"/>
      <c r="G26" s="170"/>
      <c r="H26" s="169"/>
      <c r="J26" s="173"/>
      <c r="K26" s="173"/>
      <c r="L26" s="170"/>
      <c r="M26" s="169"/>
      <c r="N26" s="170"/>
    </row>
    <row r="27" spans="1:14">
      <c r="A27" s="327">
        <v>90</v>
      </c>
      <c r="B27" s="328">
        <v>11.23</v>
      </c>
      <c r="C27" s="328">
        <v>11.47</v>
      </c>
      <c r="D27" s="328">
        <v>43.93</v>
      </c>
      <c r="E27" s="328">
        <v>41.49</v>
      </c>
      <c r="F27" s="169"/>
      <c r="G27" s="170"/>
      <c r="H27" s="169"/>
      <c r="J27" s="173"/>
      <c r="K27" s="173"/>
      <c r="L27" s="170"/>
      <c r="M27" s="169"/>
      <c r="N27" s="170"/>
    </row>
    <row r="28" spans="1:14">
      <c r="A28" s="329">
        <v>100</v>
      </c>
      <c r="B28" s="330">
        <v>11.71</v>
      </c>
      <c r="C28" s="330">
        <v>11.71</v>
      </c>
      <c r="D28" s="330">
        <v>46.37</v>
      </c>
      <c r="E28" s="330">
        <v>46.37</v>
      </c>
      <c r="F28" s="169"/>
      <c r="G28" s="170"/>
      <c r="H28" s="169"/>
      <c r="J28" s="173"/>
      <c r="K28" s="173"/>
      <c r="L28" s="170"/>
      <c r="M28" s="169"/>
      <c r="N28" s="170"/>
    </row>
    <row r="29" spans="1:14">
      <c r="A29" s="169"/>
      <c r="B29" s="169"/>
      <c r="C29" s="170"/>
      <c r="D29" s="169"/>
      <c r="E29" s="170"/>
      <c r="F29" s="169"/>
      <c r="G29" s="170"/>
      <c r="H29" s="169"/>
      <c r="J29" s="173"/>
      <c r="K29" s="173"/>
      <c r="L29" s="170"/>
      <c r="M29" s="169"/>
      <c r="N29" s="170"/>
    </row>
    <row r="30" spans="1:14">
      <c r="A30" s="173" t="s">
        <v>61</v>
      </c>
      <c r="B30" s="173" t="s">
        <v>136</v>
      </c>
      <c r="C30" s="170"/>
      <c r="D30" s="169"/>
      <c r="E30" s="170"/>
      <c r="F30" s="169"/>
      <c r="G30" s="170"/>
      <c r="H30" s="169"/>
      <c r="J30" s="173"/>
      <c r="K30" s="173"/>
      <c r="L30" s="170"/>
      <c r="M30" s="169"/>
      <c r="N30" s="170"/>
    </row>
    <row r="31" spans="1:14">
      <c r="A31" s="169"/>
      <c r="B31" s="169"/>
      <c r="C31" s="170"/>
      <c r="D31" s="169"/>
      <c r="E31" s="170"/>
      <c r="F31" s="169"/>
      <c r="G31" s="170"/>
      <c r="H31" s="169"/>
      <c r="J31" s="173"/>
      <c r="K31" s="173"/>
      <c r="L31" s="170"/>
      <c r="M31" s="169"/>
      <c r="N31" s="170"/>
    </row>
    <row r="32" spans="1:14">
      <c r="A32" s="169"/>
      <c r="B32" s="169"/>
      <c r="C32" s="170"/>
      <c r="D32" s="169"/>
      <c r="E32" s="170"/>
      <c r="F32" s="169"/>
      <c r="G32" s="170"/>
      <c r="H32" s="169"/>
      <c r="J32" s="173"/>
      <c r="K32" s="173"/>
      <c r="L32" s="170"/>
      <c r="M32" s="169"/>
      <c r="N32" s="170"/>
    </row>
    <row r="33" spans="1:14" s="164" customFormat="1">
      <c r="A33" s="164" t="s">
        <v>240</v>
      </c>
      <c r="C33" s="165"/>
      <c r="E33" s="165"/>
      <c r="G33" s="165"/>
      <c r="M33" s="444"/>
      <c r="N33" s="445"/>
    </row>
    <row r="34" spans="1:14" s="164" customFormat="1" ht="45">
      <c r="A34" s="176" t="str">
        <f>B1</f>
        <v>No Action</v>
      </c>
      <c r="B34" s="177" t="s">
        <v>143</v>
      </c>
      <c r="C34" s="177" t="s">
        <v>144</v>
      </c>
      <c r="D34" s="177" t="s">
        <v>142</v>
      </c>
      <c r="E34" s="177" t="s">
        <v>145</v>
      </c>
      <c r="F34" s="190"/>
      <c r="G34" s="366" t="s">
        <v>147</v>
      </c>
    </row>
    <row r="35" spans="1:14">
      <c r="A35" s="166" t="s">
        <v>237</v>
      </c>
      <c r="B35" s="282">
        <v>0</v>
      </c>
      <c r="C35" s="283">
        <v>0</v>
      </c>
      <c r="D35" s="279">
        <v>0</v>
      </c>
      <c r="E35" s="283">
        <v>0</v>
      </c>
      <c r="G35" s="367">
        <f>Project_Master!C6</f>
        <v>30</v>
      </c>
    </row>
    <row r="36" spans="1:14">
      <c r="A36" s="169" t="s">
        <v>238</v>
      </c>
      <c r="B36" s="284">
        <v>0</v>
      </c>
      <c r="C36" s="284">
        <v>0</v>
      </c>
      <c r="D36" s="284">
        <v>0</v>
      </c>
      <c r="E36" s="284">
        <v>0</v>
      </c>
      <c r="G36" s="368"/>
    </row>
    <row r="37" spans="1:14">
      <c r="A37" s="179" t="s">
        <v>139</v>
      </c>
      <c r="B37" s="321">
        <f>AVERAGE((B35*(1+B36)^Project_Master!$C$6),B35)</f>
        <v>0</v>
      </c>
      <c r="C37" s="321">
        <f>AVERAGE((C35*(1+C36)^Project_Master!$C$6),C35)</f>
        <v>0</v>
      </c>
      <c r="D37" s="321">
        <f>AVERAGE((D35*(1+D36)^Project_Master!$C$6),D35)</f>
        <v>0</v>
      </c>
      <c r="E37" s="321">
        <f>AVERAGE((E35*(1+E36)^Project_Master!$C$6),E35)</f>
        <v>0</v>
      </c>
      <c r="G37" s="369" t="s">
        <v>146</v>
      </c>
    </row>
    <row r="38" spans="1:14">
      <c r="G38" s="370">
        <f>Benefits_FloodRisk!B2</f>
        <v>3.3750000000000002E-2</v>
      </c>
    </row>
    <row r="39" spans="1:14" s="164" customFormat="1" ht="45">
      <c r="A39" s="195" t="str">
        <f>D1</f>
        <v>[Alt 1]</v>
      </c>
      <c r="B39" s="177" t="s">
        <v>143</v>
      </c>
      <c r="C39" s="177" t="s">
        <v>144</v>
      </c>
      <c r="D39" s="177" t="s">
        <v>142</v>
      </c>
      <c r="E39" s="177" t="s">
        <v>145</v>
      </c>
      <c r="F39" s="190"/>
    </row>
    <row r="40" spans="1:14">
      <c r="A40" s="166" t="s">
        <v>237</v>
      </c>
      <c r="B40" s="282">
        <v>0</v>
      </c>
      <c r="C40" s="283">
        <v>0</v>
      </c>
      <c r="D40" s="279">
        <v>0</v>
      </c>
      <c r="E40" s="283">
        <v>0</v>
      </c>
      <c r="G40" s="168"/>
    </row>
    <row r="41" spans="1:14">
      <c r="A41" s="169" t="s">
        <v>238</v>
      </c>
      <c r="B41" s="284">
        <v>1.0999999999999999E-2</v>
      </c>
      <c r="C41" s="284">
        <v>1.0999999999999999E-2</v>
      </c>
      <c r="D41" s="284">
        <v>1.0999999999999999E-2</v>
      </c>
      <c r="E41" s="284">
        <v>1.0999999999999999E-2</v>
      </c>
      <c r="G41" s="168"/>
    </row>
    <row r="42" spans="1:14">
      <c r="A42" s="179" t="s">
        <v>139</v>
      </c>
      <c r="B42" s="321">
        <f>AVERAGE((B40*(1+B41)^Project_Master!$C$6),B40)</f>
        <v>0</v>
      </c>
      <c r="C42" s="321">
        <f>AVERAGE((C40*(1+C41)^Project_Master!$C$6),C40)</f>
        <v>0</v>
      </c>
      <c r="D42" s="321">
        <f>AVERAGE((D40*(1+D41)^Project_Master!$C$6),D40)</f>
        <v>0</v>
      </c>
      <c r="E42" s="321">
        <f>AVERAGE((E40*(1+E41)^Project_Master!$C$6),E40)</f>
        <v>0</v>
      </c>
      <c r="G42" s="168"/>
    </row>
    <row r="43" spans="1:14">
      <c r="G43" s="168"/>
    </row>
    <row r="44" spans="1:14" s="164" customFormat="1" ht="45">
      <c r="A44" s="195" t="str">
        <f>F1</f>
        <v>[Alt 2]</v>
      </c>
      <c r="B44" s="177" t="s">
        <v>143</v>
      </c>
      <c r="C44" s="177" t="s">
        <v>144</v>
      </c>
      <c r="D44" s="177" t="s">
        <v>142</v>
      </c>
      <c r="E44" s="177" t="s">
        <v>145</v>
      </c>
      <c r="F44" s="190"/>
    </row>
    <row r="45" spans="1:14">
      <c r="A45" s="166" t="s">
        <v>237</v>
      </c>
      <c r="B45" s="282">
        <v>0</v>
      </c>
      <c r="C45" s="283">
        <v>0</v>
      </c>
      <c r="D45" s="279">
        <v>0</v>
      </c>
      <c r="E45" s="283">
        <v>0</v>
      </c>
      <c r="G45" s="168"/>
    </row>
    <row r="46" spans="1:14">
      <c r="A46" s="169" t="s">
        <v>238</v>
      </c>
      <c r="B46" s="284">
        <v>1.0999999999999999E-2</v>
      </c>
      <c r="C46" s="284">
        <v>1.0999999999999999E-2</v>
      </c>
      <c r="D46" s="284">
        <v>1.0999999999999999E-2</v>
      </c>
      <c r="E46" s="284">
        <v>1.0999999999999999E-2</v>
      </c>
      <c r="G46" s="168"/>
    </row>
    <row r="47" spans="1:14">
      <c r="A47" s="179" t="s">
        <v>139</v>
      </c>
      <c r="B47" s="321">
        <f>AVERAGE((B45*(1+B46)^Project_Master!$C$6),B45)</f>
        <v>0</v>
      </c>
      <c r="C47" s="321">
        <f>AVERAGE((C45*(1+C46)^Project_Master!$C$6),C45)</f>
        <v>0</v>
      </c>
      <c r="D47" s="321">
        <f>AVERAGE((D45*(1+D46)^Project_Master!$C$6),D45)</f>
        <v>0</v>
      </c>
      <c r="E47" s="321">
        <f>AVERAGE((E45*(1+E46)^Project_Master!$C$6),E45)</f>
        <v>0</v>
      </c>
      <c r="G47" s="168"/>
    </row>
    <row r="48" spans="1:14">
      <c r="G48" s="168"/>
    </row>
    <row r="49" spans="1:7" s="164" customFormat="1">
      <c r="A49" s="164" t="s">
        <v>239</v>
      </c>
      <c r="C49" s="165"/>
      <c r="E49" s="165"/>
    </row>
    <row r="50" spans="1:7" ht="45">
      <c r="A50" s="195" t="str">
        <f>B1</f>
        <v>No Action</v>
      </c>
      <c r="B50" s="177" t="s">
        <v>143</v>
      </c>
      <c r="C50" s="177" t="s">
        <v>144</v>
      </c>
      <c r="D50" s="177" t="s">
        <v>142</v>
      </c>
      <c r="E50" s="177" t="s">
        <v>145</v>
      </c>
      <c r="F50" s="177" t="s">
        <v>153</v>
      </c>
      <c r="G50" s="178" t="s">
        <v>141</v>
      </c>
    </row>
    <row r="51" spans="1:7">
      <c r="A51" s="166" t="s">
        <v>7</v>
      </c>
      <c r="B51" s="191"/>
      <c r="C51" s="192"/>
      <c r="D51" s="191"/>
      <c r="E51" s="192"/>
      <c r="F51" s="192">
        <f>SUM(B51:E51)</f>
        <v>0</v>
      </c>
      <c r="G51" s="192">
        <f>IF($G$38=0,F51*$G$35,F51*((1-((1+$G$38)^-($G$35)))/$G$38))</f>
        <v>0</v>
      </c>
    </row>
    <row r="52" spans="1:7">
      <c r="A52" s="169" t="s">
        <v>5</v>
      </c>
      <c r="B52" s="193">
        <f>B37*B10</f>
        <v>0</v>
      </c>
      <c r="C52" s="193">
        <f>C37*B11</f>
        <v>0</v>
      </c>
      <c r="D52" s="193">
        <f>D37*B12</f>
        <v>0</v>
      </c>
      <c r="E52" s="193">
        <f>E37*B13</f>
        <v>0</v>
      </c>
      <c r="F52" s="193">
        <f t="shared" ref="F52:F53" si="0">SUM(B52:E52)</f>
        <v>0</v>
      </c>
      <c r="G52" s="193">
        <f>IF($G$38=0,F52*$G$35,F52*((1-((1+$G$38)^-($G$35)))/$G$38))</f>
        <v>0</v>
      </c>
    </row>
    <row r="53" spans="1:7">
      <c r="A53" s="179" t="s">
        <v>6</v>
      </c>
      <c r="B53" s="194"/>
      <c r="C53" s="194"/>
      <c r="D53" s="194"/>
      <c r="E53" s="194"/>
      <c r="F53" s="194">
        <f t="shared" si="0"/>
        <v>0</v>
      </c>
      <c r="G53" s="194">
        <f>IF($G$38=0,F53*$G$35,F53*((1-((1+$G$38)^-($G$35)))/$G$38))</f>
        <v>0</v>
      </c>
    </row>
    <row r="54" spans="1:7">
      <c r="G54" s="168"/>
    </row>
    <row r="55" spans="1:7" ht="45">
      <c r="A55" s="195" t="str">
        <f>D1</f>
        <v>[Alt 1]</v>
      </c>
      <c r="B55" s="177" t="s">
        <v>143</v>
      </c>
      <c r="C55" s="177" t="s">
        <v>144</v>
      </c>
      <c r="D55" s="177" t="s">
        <v>142</v>
      </c>
      <c r="E55" s="177" t="s">
        <v>145</v>
      </c>
      <c r="F55" s="177" t="s">
        <v>153</v>
      </c>
      <c r="G55" s="178" t="s">
        <v>141</v>
      </c>
    </row>
    <row r="56" spans="1:7">
      <c r="A56" s="166" t="s">
        <v>7</v>
      </c>
      <c r="B56" s="191"/>
      <c r="C56" s="192"/>
      <c r="D56" s="191"/>
      <c r="E56" s="192"/>
      <c r="F56" s="192">
        <f>F57*0.9</f>
        <v>0</v>
      </c>
      <c r="G56" s="192">
        <f>IF($G$38=0,F56*$G$35,F56*((1-((1+$G$38)^-($G$35)))/$G$38))</f>
        <v>0</v>
      </c>
    </row>
    <row r="57" spans="1:7">
      <c r="A57" s="169" t="s">
        <v>5</v>
      </c>
      <c r="B57" s="193">
        <f>B42*D10</f>
        <v>0</v>
      </c>
      <c r="C57" s="193">
        <f>C42*D11</f>
        <v>0</v>
      </c>
      <c r="D57" s="193">
        <f>D42*D12</f>
        <v>0</v>
      </c>
      <c r="E57" s="193">
        <f>E42*D13</f>
        <v>0</v>
      </c>
      <c r="F57" s="193">
        <f t="shared" ref="F57" si="1">SUM(B57:E57)</f>
        <v>0</v>
      </c>
      <c r="G57" s="193">
        <f>IF($G$38=0,F57*$G$35,F57*((1-((1+$G$38)^-($G$35)))/$G$38))</f>
        <v>0</v>
      </c>
    </row>
    <row r="58" spans="1:7">
      <c r="A58" s="179" t="s">
        <v>6</v>
      </c>
      <c r="B58" s="194"/>
      <c r="C58" s="194"/>
      <c r="D58" s="194"/>
      <c r="E58" s="194"/>
      <c r="F58" s="194">
        <f>F57*1.1</f>
        <v>0</v>
      </c>
      <c r="G58" s="194">
        <f>IF($G$38=0,F58*$G$35,F58*((1-((1+$G$38)^-($G$35)))/$G$38))</f>
        <v>0</v>
      </c>
    </row>
    <row r="59" spans="1:7">
      <c r="G59" s="168"/>
    </row>
    <row r="60" spans="1:7" ht="45">
      <c r="A60" s="195" t="str">
        <f>F1</f>
        <v>[Alt 2]</v>
      </c>
      <c r="B60" s="177" t="s">
        <v>143</v>
      </c>
      <c r="C60" s="177" t="s">
        <v>144</v>
      </c>
      <c r="D60" s="177" t="s">
        <v>142</v>
      </c>
      <c r="E60" s="177" t="s">
        <v>145</v>
      </c>
      <c r="F60" s="177" t="s">
        <v>153</v>
      </c>
      <c r="G60" s="178" t="s">
        <v>141</v>
      </c>
    </row>
    <row r="61" spans="1:7">
      <c r="A61" s="166" t="s">
        <v>7</v>
      </c>
      <c r="B61" s="191"/>
      <c r="C61" s="192"/>
      <c r="D61" s="191"/>
      <c r="E61" s="192"/>
      <c r="F61" s="192">
        <f>F62*0.9</f>
        <v>0</v>
      </c>
      <c r="G61" s="192">
        <f>IF($G$38=0,F61*$G$35,F61*((1-((1+$G$38)^-($G$35)))/$G$38))</f>
        <v>0</v>
      </c>
    </row>
    <row r="62" spans="1:7">
      <c r="A62" s="169" t="s">
        <v>5</v>
      </c>
      <c r="B62" s="193">
        <f>B47*F10</f>
        <v>0</v>
      </c>
      <c r="C62" s="193">
        <f>C47*F11</f>
        <v>0</v>
      </c>
      <c r="D62" s="193">
        <f>D47*F12</f>
        <v>0</v>
      </c>
      <c r="E62" s="193">
        <f>E47*F13</f>
        <v>0</v>
      </c>
      <c r="F62" s="193">
        <f t="shared" ref="F62" si="2">SUM(B62:E62)</f>
        <v>0</v>
      </c>
      <c r="G62" s="193">
        <f>IF($G$38=0,F62*$G$35,F62*((1-((1+$G$38)^-($G$35)))/$G$38))</f>
        <v>0</v>
      </c>
    </row>
    <row r="63" spans="1:7">
      <c r="A63" s="179" t="s">
        <v>6</v>
      </c>
      <c r="B63" s="194"/>
      <c r="C63" s="194"/>
      <c r="D63" s="194"/>
      <c r="E63" s="194"/>
      <c r="F63" s="194">
        <f>F62*1.1</f>
        <v>0</v>
      </c>
      <c r="G63" s="194">
        <f>IF($G$38=0,F63*$G$35,F63*((1-((1+$G$38)^-($G$35)))/$G$38))</f>
        <v>0</v>
      </c>
    </row>
    <row r="64" spans="1:7">
      <c r="G64" s="168"/>
    </row>
    <row r="68" spans="7:7" s="169" customFormat="1">
      <c r="G68" s="170"/>
    </row>
    <row r="69" spans="7:7" s="169" customFormat="1">
      <c r="G69" s="170"/>
    </row>
    <row r="70" spans="7:7" s="169" customFormat="1">
      <c r="G70" s="170"/>
    </row>
    <row r="71" spans="7:7" s="169" customFormat="1">
      <c r="G71" s="170"/>
    </row>
    <row r="72" spans="7:7" s="169" customFormat="1">
      <c r="G72" s="170"/>
    </row>
    <row r="73" spans="7:7" s="169" customFormat="1">
      <c r="G73" s="170"/>
    </row>
    <row r="74" spans="7:7" s="169" customFormat="1">
      <c r="G74" s="170"/>
    </row>
    <row r="75" spans="7:7" s="169" customFormat="1">
      <c r="G75" s="170"/>
    </row>
    <row r="76" spans="7:7" s="169" customFormat="1">
      <c r="G76" s="170"/>
    </row>
    <row r="77" spans="7:7" s="169" customFormat="1">
      <c r="G77" s="170"/>
    </row>
    <row r="78" spans="7:7" s="169" customFormat="1">
      <c r="G78" s="170"/>
    </row>
    <row r="79" spans="7:7" s="169" customFormat="1">
      <c r="G79" s="170"/>
    </row>
    <row r="80" spans="7:7" s="169" customFormat="1">
      <c r="G80" s="170"/>
    </row>
    <row r="81" spans="7:7" s="169" customFormat="1">
      <c r="G81" s="170"/>
    </row>
    <row r="82" spans="7:7" s="173" customFormat="1">
      <c r="G82" s="174"/>
    </row>
  </sheetData>
  <phoneticPr fontId="32" type="noConversion"/>
  <pageMargins left="0.25" right="0.25" top="0.75" bottom="0.75" header="0.3" footer="0.3"/>
  <pageSetup orientation="landscape" horizontalDpi="4294967292" verticalDpi="4294967292"/>
  <rowBreaks count="2" manualBreakCount="2">
    <brk id="15" max="16383" man="1"/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view="pageLayout" zoomScale="80" zoomScalePageLayoutView="80" workbookViewId="0">
      <selection activeCell="M2" sqref="M2"/>
    </sheetView>
  </sheetViews>
  <sheetFormatPr defaultColWidth="10.875" defaultRowHeight="12.75"/>
  <cols>
    <col min="1" max="1" width="26.875" style="67" customWidth="1"/>
    <col min="2" max="2" width="11" style="67" customWidth="1"/>
    <col min="3" max="3" width="10.125" style="68" customWidth="1"/>
    <col min="4" max="4" width="9.5" style="68" customWidth="1"/>
    <col min="5" max="5" width="8.5" style="68" bestFit="1" customWidth="1"/>
    <col min="6" max="6" width="11.375" style="68" customWidth="1"/>
    <col min="7" max="7" width="11.125" style="68" bestFit="1" customWidth="1"/>
    <col min="8" max="8" width="10.125" style="68" customWidth="1"/>
    <col min="9" max="9" width="9.625" style="67" bestFit="1" customWidth="1"/>
    <col min="10" max="10" width="9.375" style="67" customWidth="1"/>
    <col min="11" max="11" width="6.5" style="67" bestFit="1" customWidth="1"/>
    <col min="12" max="12" width="6.625" style="67" bestFit="1" customWidth="1"/>
    <col min="13" max="13" width="6" style="67" bestFit="1" customWidth="1"/>
    <col min="14" max="14" width="8.375" style="67" bestFit="1" customWidth="1"/>
    <col min="15" max="15" width="9.5" style="67" bestFit="1" customWidth="1"/>
    <col min="16" max="16" width="12.625" style="67" bestFit="1" customWidth="1"/>
    <col min="17" max="17" width="10.875" style="67"/>
    <col min="18" max="18" width="10.125" style="68" customWidth="1"/>
    <col min="19" max="19" width="9.625" style="67" bestFit="1" customWidth="1"/>
    <col min="20" max="20" width="9.375" style="67" customWidth="1"/>
    <col min="21" max="21" width="6.5" style="67" bestFit="1" customWidth="1"/>
    <col min="22" max="22" width="6.625" style="67" bestFit="1" customWidth="1"/>
    <col min="23" max="23" width="6" style="67" bestFit="1" customWidth="1"/>
    <col min="24" max="24" width="8.375" style="67" bestFit="1" customWidth="1"/>
    <col min="25" max="25" width="9.5" style="67" bestFit="1" customWidth="1"/>
    <col min="26" max="26" width="11.625" style="67" bestFit="1" customWidth="1"/>
    <col min="27" max="27" width="10.875" style="67"/>
    <col min="28" max="28" width="10.125" style="68" customWidth="1"/>
    <col min="29" max="29" width="9.625" style="67" bestFit="1" customWidth="1"/>
    <col min="30" max="30" width="9.375" style="67" customWidth="1"/>
    <col min="31" max="31" width="6.5" style="67" bestFit="1" customWidth="1"/>
    <col min="32" max="32" width="6.625" style="67" bestFit="1" customWidth="1"/>
    <col min="33" max="33" width="6" style="67" bestFit="1" customWidth="1"/>
    <col min="34" max="34" width="8.375" style="67" bestFit="1" customWidth="1"/>
    <col min="35" max="35" width="9.5" style="67" bestFit="1" customWidth="1"/>
    <col min="36" max="36" width="11.625" style="67" bestFit="1" customWidth="1"/>
    <col min="37" max="37" width="10.875" style="67"/>
    <col min="38" max="38" width="22.625" style="67" bestFit="1" customWidth="1"/>
    <col min="39" max="39" width="6.125" style="67" bestFit="1" customWidth="1"/>
    <col min="40" max="40" width="9.5" style="67" bestFit="1" customWidth="1"/>
    <col min="41" max="41" width="10.625" style="67" customWidth="1"/>
    <col min="42" max="42" width="5.375" style="67" customWidth="1"/>
    <col min="43" max="43" width="13" style="67" bestFit="1" customWidth="1"/>
    <col min="44" max="44" width="5.125" style="67" bestFit="1" customWidth="1"/>
    <col min="45" max="45" width="3.875" style="67" bestFit="1" customWidth="1"/>
    <col min="46" max="46" width="5.125" style="67" bestFit="1" customWidth="1"/>
    <col min="47" max="47" width="4.625" style="67" bestFit="1" customWidth="1"/>
    <col min="48" max="16384" width="10.875" style="67"/>
  </cols>
  <sheetData>
    <row r="1" spans="1:37" ht="26.25">
      <c r="A1" s="50" t="s">
        <v>243</v>
      </c>
      <c r="B1" s="51" t="s">
        <v>68</v>
      </c>
      <c r="C1" s="51" t="s">
        <v>69</v>
      </c>
      <c r="D1" s="52" t="s">
        <v>70</v>
      </c>
      <c r="E1" s="52" t="s">
        <v>71</v>
      </c>
      <c r="F1" s="52" t="s">
        <v>72</v>
      </c>
      <c r="H1" s="247" t="str">
        <f>Project_Master!B14</f>
        <v>No Action</v>
      </c>
      <c r="R1" s="247" t="str">
        <f>Alternatives_Assumptions!G1</f>
        <v>[Alt 1]</v>
      </c>
      <c r="S1" s="398"/>
      <c r="AB1" s="247" t="str">
        <f>Project_Master!B16</f>
        <v>[Alt 2]</v>
      </c>
      <c r="AC1" s="398"/>
    </row>
    <row r="2" spans="1:37">
      <c r="A2" s="56" t="s">
        <v>73</v>
      </c>
      <c r="B2" s="57">
        <v>78</v>
      </c>
      <c r="C2" s="240">
        <v>6565.9222044136395</v>
      </c>
      <c r="D2" s="240">
        <f>(E2-C2)*1.015</f>
        <v>-390.7720443160693</v>
      </c>
      <c r="E2" s="240">
        <v>6180.9251164175121</v>
      </c>
      <c r="F2" s="240">
        <f t="shared" ref="F2:F6" si="0">(E2+C2)*1.015</f>
        <v>12938.050030643617</v>
      </c>
      <c r="H2" s="66" t="s">
        <v>182</v>
      </c>
      <c r="K2" s="244"/>
      <c r="L2" s="244" t="s">
        <v>53</v>
      </c>
      <c r="M2" s="248">
        <f>Benefits_FloodRisk!B2</f>
        <v>3.3750000000000002E-2</v>
      </c>
      <c r="N2" s="244" t="s">
        <v>16</v>
      </c>
      <c r="O2" s="249">
        <f>NPV($M$2,O6:O35)</f>
        <v>0</v>
      </c>
      <c r="P2" s="249">
        <f>NPV($M$2,P6:P35)</f>
        <v>0</v>
      </c>
      <c r="Q2" s="249">
        <f>NPV($M$2,Q6:Q35)</f>
        <v>0</v>
      </c>
      <c r="R2" s="66" t="s">
        <v>182</v>
      </c>
      <c r="U2" s="244"/>
      <c r="V2" s="244" t="s">
        <v>53</v>
      </c>
      <c r="W2" s="248">
        <f>M2</f>
        <v>3.3750000000000002E-2</v>
      </c>
      <c r="X2" s="244" t="s">
        <v>16</v>
      </c>
      <c r="Y2" s="249">
        <f>NPV($M$2,Y6:Y35)</f>
        <v>0</v>
      </c>
      <c r="Z2" s="249">
        <f>NPV($M$2,Z6:Z35)</f>
        <v>0</v>
      </c>
      <c r="AA2" s="249">
        <f>NPV($M$2,AA6:AA35)</f>
        <v>0</v>
      </c>
      <c r="AB2" s="66" t="s">
        <v>182</v>
      </c>
      <c r="AE2" s="244"/>
      <c r="AF2" s="244" t="s">
        <v>53</v>
      </c>
      <c r="AG2" s="248">
        <f>W2</f>
        <v>3.3750000000000002E-2</v>
      </c>
      <c r="AH2" s="244" t="s">
        <v>16</v>
      </c>
      <c r="AI2" s="249">
        <f>NPV($M$2,AI6:AI35)</f>
        <v>0</v>
      </c>
      <c r="AJ2" s="249">
        <f>NPV($M$2,AJ6:AJ35)</f>
        <v>0</v>
      </c>
      <c r="AK2" s="249">
        <f>NPV($M$2,AK6:AK35)</f>
        <v>0</v>
      </c>
    </row>
    <row r="3" spans="1:37">
      <c r="A3" s="59" t="s">
        <v>75</v>
      </c>
      <c r="B3" s="60">
        <v>21</v>
      </c>
      <c r="C3" s="241">
        <v>15084.501343124408</v>
      </c>
      <c r="D3" s="241">
        <f t="shared" ref="D3:D6" si="1">(E3-C3)*1.015</f>
        <v>-5103.7504497707932</v>
      </c>
      <c r="E3" s="241">
        <v>10056.175776847764</v>
      </c>
      <c r="F3" s="241">
        <f t="shared" si="0"/>
        <v>25517.787276771749</v>
      </c>
      <c r="J3" s="68"/>
      <c r="N3" s="244" t="s">
        <v>52</v>
      </c>
      <c r="O3" s="249">
        <f>($M$2*O2)/(1-(1+$M$2)^-Project_Master!$C$6)</f>
        <v>0</v>
      </c>
      <c r="P3" s="249">
        <f>($M$2*P2)/(1-(1+$M$2)^-Project_Master!$C$6)</f>
        <v>0</v>
      </c>
      <c r="Q3" s="249">
        <f>($M$2*Q2)/(1-(1+$M$2)^-Project_Master!$C$6)</f>
        <v>0</v>
      </c>
      <c r="T3" s="68"/>
      <c r="X3" s="244" t="s">
        <v>52</v>
      </c>
      <c r="Y3" s="249">
        <f>($M$2*Y2)/(1-(1+$M$2)^-Project_Master!$C$6)</f>
        <v>0</v>
      </c>
      <c r="Z3" s="249">
        <f>($M$2*Z2)/(1-(1+$M$2)^-Project_Master!$C$6)</f>
        <v>0</v>
      </c>
      <c r="AA3" s="249">
        <f>($M$2*AA2)/(1-(1+$M$2)^-Project_Master!$C$6)</f>
        <v>0</v>
      </c>
      <c r="AD3" s="68"/>
      <c r="AH3" s="244" t="s">
        <v>52</v>
      </c>
      <c r="AI3" s="249">
        <f>($M$2*AI2)/(1-(1+$M$2)^-Project_Master!$C$6)</f>
        <v>0</v>
      </c>
      <c r="AJ3" s="249">
        <f>($M$2*AJ2)/(1-(1+$M$2)^-Project_Master!$C$6)</f>
        <v>0</v>
      </c>
      <c r="AK3" s="249">
        <f>($M$2*AK2)/(1-(1+$M$2)^-Project_Master!$C$6)</f>
        <v>0</v>
      </c>
    </row>
    <row r="4" spans="1:37">
      <c r="A4" s="59" t="s">
        <v>76</v>
      </c>
      <c r="B4" s="60">
        <v>39</v>
      </c>
      <c r="C4" s="241">
        <v>24310.44277893367</v>
      </c>
      <c r="D4" s="241">
        <f t="shared" si="1"/>
        <v>-9710.4185049454045</v>
      </c>
      <c r="E4" s="241">
        <v>14743.527995736225</v>
      </c>
      <c r="F4" s="241">
        <f t="shared" si="0"/>
        <v>39639.780336289943</v>
      </c>
      <c r="H4" s="72" t="s">
        <v>184</v>
      </c>
    </row>
    <row r="5" spans="1:37" ht="51">
      <c r="A5" s="59" t="s">
        <v>77</v>
      </c>
      <c r="B5" s="60">
        <v>12</v>
      </c>
      <c r="C5" s="241">
        <v>19.800178521253194</v>
      </c>
      <c r="D5" s="241">
        <f t="shared" si="1"/>
        <v>24.313507808408968</v>
      </c>
      <c r="E5" s="241">
        <v>43.754373406385184</v>
      </c>
      <c r="F5" s="241">
        <f t="shared" si="0"/>
        <v>64.507870206552951</v>
      </c>
      <c r="H5" s="246" t="s">
        <v>80</v>
      </c>
      <c r="I5" s="245" t="s">
        <v>217</v>
      </c>
      <c r="J5" s="245" t="s">
        <v>74</v>
      </c>
      <c r="K5" s="245" t="s">
        <v>215</v>
      </c>
      <c r="L5" s="246" t="s">
        <v>219</v>
      </c>
      <c r="M5" s="246" t="s">
        <v>220</v>
      </c>
      <c r="N5" s="246" t="s">
        <v>216</v>
      </c>
      <c r="O5" s="250" t="s">
        <v>7</v>
      </c>
      <c r="P5" s="253" t="s">
        <v>5</v>
      </c>
      <c r="Q5" s="251" t="s">
        <v>6</v>
      </c>
      <c r="R5" s="246" t="s">
        <v>80</v>
      </c>
      <c r="S5" s="245" t="s">
        <v>217</v>
      </c>
      <c r="T5" s="245" t="s">
        <v>218</v>
      </c>
      <c r="U5" s="245" t="s">
        <v>215</v>
      </c>
      <c r="V5" s="246" t="s">
        <v>219</v>
      </c>
      <c r="W5" s="246" t="s">
        <v>220</v>
      </c>
      <c r="X5" s="246" t="s">
        <v>216</v>
      </c>
      <c r="Y5" s="250" t="s">
        <v>7</v>
      </c>
      <c r="Z5" s="253" t="s">
        <v>5</v>
      </c>
      <c r="AA5" s="251" t="s">
        <v>6</v>
      </c>
      <c r="AB5" s="246" t="s">
        <v>80</v>
      </c>
      <c r="AC5" s="245" t="s">
        <v>217</v>
      </c>
      <c r="AD5" s="245" t="s">
        <v>218</v>
      </c>
      <c r="AE5" s="245" t="s">
        <v>215</v>
      </c>
      <c r="AF5" s="246" t="s">
        <v>219</v>
      </c>
      <c r="AG5" s="246" t="s">
        <v>220</v>
      </c>
      <c r="AH5" s="246" t="s">
        <v>216</v>
      </c>
      <c r="AI5" s="250" t="s">
        <v>7</v>
      </c>
      <c r="AJ5" s="253" t="s">
        <v>5</v>
      </c>
      <c r="AK5" s="251" t="s">
        <v>6</v>
      </c>
    </row>
    <row r="6" spans="1:37">
      <c r="A6" s="59" t="s">
        <v>78</v>
      </c>
      <c r="B6" s="60">
        <v>5</v>
      </c>
      <c r="C6" s="241">
        <v>1581.8414923433147</v>
      </c>
      <c r="D6" s="241">
        <f t="shared" si="1"/>
        <v>-794.87382422011353</v>
      </c>
      <c r="E6" s="241">
        <v>798.71457192940966</v>
      </c>
      <c r="F6" s="241">
        <f t="shared" si="0"/>
        <v>2416.2644052368146</v>
      </c>
      <c r="H6" s="67">
        <v>1</v>
      </c>
      <c r="I6" s="277">
        <v>0</v>
      </c>
      <c r="J6" s="450">
        <v>0</v>
      </c>
      <c r="K6" s="450">
        <v>0</v>
      </c>
      <c r="L6" s="450">
        <v>0</v>
      </c>
      <c r="M6" s="450">
        <v>0</v>
      </c>
      <c r="N6" s="278">
        <v>0</v>
      </c>
      <c r="O6" s="377">
        <f>I6*AVERAGE($B$12:$G$12)+J6*AVERAGE($B$13:$G$13)+K6*AVERAGE($B$14:$G$14)+L6*AVERAGE($B$15:$G$15)+M6*AVERAGE($B$16:$G$16)+N6*AVERAGE($B$17:$G$17)</f>
        <v>0</v>
      </c>
      <c r="P6" s="252">
        <f>I6*AVERAGE($B$20:$G$20)+J6*AVERAGE($B$21:$G$21)+K6*AVERAGE($B$22:$G$22)+L6*AVERAGE($B$23:$G$23)+M6*AVERAGE($B$24:$G$24)+N6*AVERAGE($B$25:$G$25)</f>
        <v>0</v>
      </c>
      <c r="Q6" s="252">
        <f>I6*AVERAGE($B$28:$G$28)+J6*AVERAGE($B$29:$G$29)+K6*AVERAGE($B$30:$G$30)+L6*AVERAGE($B$31:$G$31)+M6*AVERAGE($B$32:$G$32)+N6*AVERAGE($B$33:$G$33)</f>
        <v>0</v>
      </c>
      <c r="R6" s="67">
        <v>1</v>
      </c>
      <c r="S6" s="375">
        <f>$B$37</f>
        <v>0</v>
      </c>
      <c r="T6" s="376">
        <f>$B$38</f>
        <v>0</v>
      </c>
      <c r="U6" s="376">
        <f>$B$40</f>
        <v>0</v>
      </c>
      <c r="V6" s="376">
        <v>0</v>
      </c>
      <c r="W6" s="376">
        <v>0</v>
      </c>
      <c r="X6" s="376">
        <f>$B$36</f>
        <v>0</v>
      </c>
      <c r="Y6" s="252">
        <f t="shared" ref="Y6:Y25" si="2">S6*AVERAGE($B$12:$G$12)+T6*AVERAGE($B$13:$G$13)+U6*AVERAGE($B$14:$G$14)+V6*AVERAGE($B$15:$G$15)+W6*AVERAGE($B$16:$G$16)+X6*AVERAGE($B$17:$G$17)</f>
        <v>0</v>
      </c>
      <c r="Z6" s="252">
        <f>S6*AVERAGE($B$20:$G$20)+T6*AVERAGE($B$21:$G$21)+U6*AVERAGE($B$22:$G$22)+V6*AVERAGE($B$23:$G$23)+W6*AVERAGE($B$24:$G$24)+X6*AVERAGE($B$25:$G$25)</f>
        <v>0</v>
      </c>
      <c r="AA6" s="252">
        <f>S6*AVERAGE($B$28:$G$28)+T6*AVERAGE($B$29:$G$29)+U6*AVERAGE($B$30:$G$30)+V6*AVERAGE($B$31:$G$31)+W6*AVERAGE($B$32:$G$32)+X6*AVERAGE($B$33:$G$33)</f>
        <v>0</v>
      </c>
      <c r="AB6" s="67">
        <v>1</v>
      </c>
      <c r="AC6" s="375">
        <f>$B$37</f>
        <v>0</v>
      </c>
      <c r="AD6" s="376">
        <f>$B$38</f>
        <v>0</v>
      </c>
      <c r="AE6" s="376">
        <f>$B$40</f>
        <v>0</v>
      </c>
      <c r="AF6" s="376">
        <v>0</v>
      </c>
      <c r="AG6" s="376">
        <v>0</v>
      </c>
      <c r="AH6" s="376">
        <f>$B$36</f>
        <v>0</v>
      </c>
      <c r="AI6" s="252">
        <f t="shared" ref="AI6:AI55" si="3">AC6*AVERAGE($B$12:$G$12)+AD6*AVERAGE($B$13:$G$13)+AE6*AVERAGE($B$14:$G$14)+AF6*AVERAGE($B$15:$G$15)+AG6*AVERAGE($B$16:$G$16)+AH6*AVERAGE($B$17:$G$17)</f>
        <v>0</v>
      </c>
      <c r="AJ6" s="252">
        <f>AC6*AVERAGE($B$20:$G$20)+AD6*AVERAGE($B$21:$G$21)+AE6*AVERAGE($B$22:$G$22)+AF6*AVERAGE($B$23:$G$23)+AG6*AVERAGE($B$24:$G$24)+AH6*AVERAGE($B$25:$G$25)</f>
        <v>0</v>
      </c>
      <c r="AK6" s="252">
        <f>AC6*AVERAGE($B$28:$G$28)+AD6*AVERAGE($B$29:$G$29)+AE6*AVERAGE($B$30:$G$30)+AF6*AVERAGE($B$31:$G$31)+AG6*AVERAGE($B$32:$G$32)+AH6*AVERAGE($B$33:$G$33)</f>
        <v>0</v>
      </c>
    </row>
    <row r="7" spans="1:37">
      <c r="A7" s="64" t="s">
        <v>79</v>
      </c>
      <c r="B7" s="65">
        <v>5</v>
      </c>
      <c r="C7" s="242" t="s">
        <v>223</v>
      </c>
      <c r="D7" s="242">
        <v>16.25</v>
      </c>
      <c r="E7" s="242">
        <v>46</v>
      </c>
      <c r="F7" s="242">
        <v>188</v>
      </c>
      <c r="G7" s="392" t="s">
        <v>224</v>
      </c>
      <c r="H7" s="67">
        <v>2</v>
      </c>
      <c r="I7" s="277">
        <v>0</v>
      </c>
      <c r="J7" s="278">
        <v>0</v>
      </c>
      <c r="K7" s="278">
        <v>0</v>
      </c>
      <c r="L7" s="278">
        <v>0</v>
      </c>
      <c r="M7" s="278">
        <v>0</v>
      </c>
      <c r="N7" s="278">
        <v>0</v>
      </c>
      <c r="O7" s="252">
        <f t="shared" ref="O7:O25" si="4">I7*AVERAGE($B$12:$G$12)+J7*AVERAGE($B$13:$G$13)+K7*AVERAGE($B$14:$G$14)+L7*AVERAGE($B$15:$G$15)+M7*AVERAGE($B$16:$G$16)+N7*AVERAGE($B$17:$G$17)</f>
        <v>0</v>
      </c>
      <c r="P7" s="252">
        <f t="shared" ref="P7:P25" si="5">I7*AVERAGE($B$20:$G$20)+J7*AVERAGE($B$21:$G$21)+K7*AVERAGE($B$22:$G$22)+L7*AVERAGE($B$23:$G$23)+M7*AVERAGE($B$24:$G$24)+N7*AVERAGE($B$25:$G$25)</f>
        <v>0</v>
      </c>
      <c r="Q7" s="252">
        <f t="shared" ref="Q7:Q25" si="6">I7*AVERAGE($B$28:$G$28)+J7*AVERAGE($B$29:$G$29)+K7*AVERAGE($B$30:$G$30)+L7*AVERAGE($B$31:$G$31)+M7*AVERAGE($B$32:$G$32)+N7*AVERAGE($B$33:$G$33)</f>
        <v>0</v>
      </c>
      <c r="R7" s="67">
        <v>2</v>
      </c>
      <c r="S7" s="375">
        <f>S6-($S$6-$S$16)/10</f>
        <v>0</v>
      </c>
      <c r="T7" s="375">
        <f>T6-($T$6-$T$16)/10</f>
        <v>0</v>
      </c>
      <c r="U7" s="375">
        <f>U6-($U$6-$U$16)/10</f>
        <v>0</v>
      </c>
      <c r="V7" s="375">
        <f>V6-($V$6-$V$16)/10</f>
        <v>0</v>
      </c>
      <c r="W7" s="375">
        <f>W6-($W$6-$W$16)/10</f>
        <v>0</v>
      </c>
      <c r="X7" s="376">
        <f>X6-($X$6-$X$16)/10</f>
        <v>0</v>
      </c>
      <c r="Y7" s="252">
        <f t="shared" si="2"/>
        <v>0</v>
      </c>
      <c r="Z7" s="252">
        <f t="shared" ref="Z7:Z25" si="7">S7*AVERAGE($B$20:$G$20)+T7*AVERAGE($B$21:$G$21)+U7*AVERAGE($B$22:$G$22)+V7*AVERAGE($B$23:$G$23)+W7*AVERAGE($B$24:$G$24)+X7*AVERAGE($B$25:$G$25)</f>
        <v>0</v>
      </c>
      <c r="AA7" s="252">
        <f t="shared" ref="AA7:AA25" si="8">S7*AVERAGE($B$28:$G$28)+T7*AVERAGE($B$29:$G$29)+U7*AVERAGE($B$30:$G$30)+V7*AVERAGE($B$31:$G$31)+W7*AVERAGE($B$32:$G$32)+X7*AVERAGE($B$33:$G$33)</f>
        <v>0</v>
      </c>
      <c r="AB7" s="67">
        <v>2</v>
      </c>
      <c r="AC7" s="375">
        <f>AC6-(AC$6-AC$16)/10</f>
        <v>0</v>
      </c>
      <c r="AD7" s="375">
        <f t="shared" ref="AD7:AH15" si="9">AD6-(AD$6-AD$16)/10</f>
        <v>0</v>
      </c>
      <c r="AE7" s="375">
        <f t="shared" si="9"/>
        <v>0</v>
      </c>
      <c r="AF7" s="375">
        <f t="shared" si="9"/>
        <v>0</v>
      </c>
      <c r="AG7" s="375">
        <f t="shared" si="9"/>
        <v>0</v>
      </c>
      <c r="AH7" s="375">
        <f t="shared" si="9"/>
        <v>0</v>
      </c>
      <c r="AI7" s="252">
        <f t="shared" si="3"/>
        <v>0</v>
      </c>
      <c r="AJ7" s="252">
        <f t="shared" ref="AJ7:AJ55" si="10">AC7*AVERAGE($B$20:$G$20)+AD7*AVERAGE($B$21:$G$21)+AE7*AVERAGE($B$22:$G$22)+AF7*AVERAGE($B$23:$G$23)+AG7*AVERAGE($B$24:$G$24)+AH7*AVERAGE($B$25:$G$25)</f>
        <v>0</v>
      </c>
      <c r="AK7" s="252">
        <f t="shared" ref="AK7:AK55" si="11">AC7*AVERAGE($B$28:$G$28)+AD7*AVERAGE($B$29:$G$29)+AE7*AVERAGE($B$30:$G$30)+AF7*AVERAGE($B$31:$G$31)+AG7*AVERAGE($B$32:$G$32)+AH7*AVERAGE($B$33:$G$33)</f>
        <v>0</v>
      </c>
    </row>
    <row r="8" spans="1:37">
      <c r="B8" s="397">
        <f>SUM(B2:B7)</f>
        <v>160</v>
      </c>
      <c r="H8" s="67">
        <v>3</v>
      </c>
      <c r="I8" s="277">
        <v>0</v>
      </c>
      <c r="J8" s="278">
        <v>0</v>
      </c>
      <c r="K8" s="278">
        <v>0</v>
      </c>
      <c r="L8" s="278">
        <v>0</v>
      </c>
      <c r="M8" s="278">
        <v>0</v>
      </c>
      <c r="N8" s="278">
        <v>0</v>
      </c>
      <c r="O8" s="252">
        <f t="shared" si="4"/>
        <v>0</v>
      </c>
      <c r="P8" s="252">
        <f t="shared" si="5"/>
        <v>0</v>
      </c>
      <c r="Q8" s="252">
        <f t="shared" si="6"/>
        <v>0</v>
      </c>
      <c r="R8" s="67">
        <v>3</v>
      </c>
      <c r="S8" s="375">
        <f t="shared" ref="S8:S15" si="12">S7-($S$6-$S$16)/10</f>
        <v>0</v>
      </c>
      <c r="T8" s="375">
        <f t="shared" ref="T8:T15" si="13">T7-($T$6-$T$16)/10</f>
        <v>0</v>
      </c>
      <c r="U8" s="375">
        <f t="shared" ref="U8:U15" si="14">U7-($U$6-$U$16)/10</f>
        <v>0</v>
      </c>
      <c r="V8" s="375">
        <f t="shared" ref="V8:V15" si="15">V7-($V$6-$V$16)/10</f>
        <v>0</v>
      </c>
      <c r="W8" s="375">
        <f t="shared" ref="W8:W15" si="16">W7-($W$6-$W$16)/10</f>
        <v>0</v>
      </c>
      <c r="X8" s="376">
        <f t="shared" ref="X8:X15" si="17">X7-($X$6-$X$16)/10</f>
        <v>0</v>
      </c>
      <c r="Y8" s="252">
        <f t="shared" si="2"/>
        <v>0</v>
      </c>
      <c r="Z8" s="252">
        <f t="shared" si="7"/>
        <v>0</v>
      </c>
      <c r="AA8" s="252">
        <f t="shared" si="8"/>
        <v>0</v>
      </c>
      <c r="AB8" s="67">
        <v>3</v>
      </c>
      <c r="AC8" s="375">
        <f t="shared" ref="AC8:AC15" si="18">AC7-(AC$6-AC$16)/10</f>
        <v>0</v>
      </c>
      <c r="AD8" s="375">
        <f t="shared" si="9"/>
        <v>0</v>
      </c>
      <c r="AE8" s="375">
        <f t="shared" si="9"/>
        <v>0</v>
      </c>
      <c r="AF8" s="375">
        <f t="shared" si="9"/>
        <v>0</v>
      </c>
      <c r="AG8" s="375">
        <f t="shared" si="9"/>
        <v>0</v>
      </c>
      <c r="AH8" s="375">
        <f t="shared" si="9"/>
        <v>0</v>
      </c>
      <c r="AI8" s="252">
        <f t="shared" si="3"/>
        <v>0</v>
      </c>
      <c r="AJ8" s="252">
        <f t="shared" si="10"/>
        <v>0</v>
      </c>
      <c r="AK8" s="252">
        <f t="shared" si="11"/>
        <v>0</v>
      </c>
    </row>
    <row r="9" spans="1:37">
      <c r="H9" s="67">
        <v>4</v>
      </c>
      <c r="I9" s="277">
        <v>0</v>
      </c>
      <c r="J9" s="278">
        <v>0</v>
      </c>
      <c r="K9" s="278">
        <v>0</v>
      </c>
      <c r="L9" s="278">
        <v>0</v>
      </c>
      <c r="M9" s="278">
        <v>0</v>
      </c>
      <c r="N9" s="278">
        <v>0</v>
      </c>
      <c r="O9" s="252">
        <f t="shared" si="4"/>
        <v>0</v>
      </c>
      <c r="P9" s="252">
        <f t="shared" si="5"/>
        <v>0</v>
      </c>
      <c r="Q9" s="252">
        <f t="shared" si="6"/>
        <v>0</v>
      </c>
      <c r="R9" s="67">
        <v>4</v>
      </c>
      <c r="S9" s="375">
        <f t="shared" si="12"/>
        <v>0</v>
      </c>
      <c r="T9" s="375">
        <f t="shared" si="13"/>
        <v>0</v>
      </c>
      <c r="U9" s="375">
        <f t="shared" si="14"/>
        <v>0</v>
      </c>
      <c r="V9" s="375">
        <f t="shared" si="15"/>
        <v>0</v>
      </c>
      <c r="W9" s="375">
        <f t="shared" si="16"/>
        <v>0</v>
      </c>
      <c r="X9" s="376">
        <f t="shared" si="17"/>
        <v>0</v>
      </c>
      <c r="Y9" s="252">
        <f t="shared" si="2"/>
        <v>0</v>
      </c>
      <c r="Z9" s="252">
        <f t="shared" si="7"/>
        <v>0</v>
      </c>
      <c r="AA9" s="252">
        <f t="shared" si="8"/>
        <v>0</v>
      </c>
      <c r="AB9" s="67">
        <v>4</v>
      </c>
      <c r="AC9" s="375">
        <f t="shared" si="18"/>
        <v>0</v>
      </c>
      <c r="AD9" s="375">
        <f t="shared" si="9"/>
        <v>0</v>
      </c>
      <c r="AE9" s="375">
        <f t="shared" si="9"/>
        <v>0</v>
      </c>
      <c r="AF9" s="375">
        <f t="shared" si="9"/>
        <v>0</v>
      </c>
      <c r="AG9" s="375">
        <f t="shared" si="9"/>
        <v>0</v>
      </c>
      <c r="AH9" s="375">
        <f t="shared" si="9"/>
        <v>0</v>
      </c>
      <c r="AI9" s="252">
        <f t="shared" si="3"/>
        <v>0</v>
      </c>
      <c r="AJ9" s="252">
        <f t="shared" si="10"/>
        <v>0</v>
      </c>
      <c r="AK9" s="252">
        <f t="shared" si="11"/>
        <v>0</v>
      </c>
    </row>
    <row r="10" spans="1:37" s="72" customFormat="1">
      <c r="A10" s="243" t="s">
        <v>183</v>
      </c>
      <c r="B10" s="244"/>
      <c r="C10" s="244"/>
      <c r="D10" s="244"/>
      <c r="E10" s="244"/>
      <c r="F10" s="244"/>
      <c r="G10" s="244"/>
      <c r="H10" s="67">
        <v>5</v>
      </c>
      <c r="I10" s="277">
        <v>0</v>
      </c>
      <c r="J10" s="278">
        <v>0</v>
      </c>
      <c r="K10" s="278">
        <v>0</v>
      </c>
      <c r="L10" s="278">
        <v>0</v>
      </c>
      <c r="M10" s="278">
        <v>0</v>
      </c>
      <c r="N10" s="278">
        <v>0</v>
      </c>
      <c r="O10" s="252">
        <f t="shared" si="4"/>
        <v>0</v>
      </c>
      <c r="P10" s="252">
        <f t="shared" si="5"/>
        <v>0</v>
      </c>
      <c r="Q10" s="252">
        <f t="shared" si="6"/>
        <v>0</v>
      </c>
      <c r="R10" s="67">
        <v>5</v>
      </c>
      <c r="S10" s="375">
        <f t="shared" si="12"/>
        <v>0</v>
      </c>
      <c r="T10" s="375">
        <f t="shared" si="13"/>
        <v>0</v>
      </c>
      <c r="U10" s="375">
        <f t="shared" si="14"/>
        <v>0</v>
      </c>
      <c r="V10" s="375">
        <f t="shared" si="15"/>
        <v>0</v>
      </c>
      <c r="W10" s="375">
        <f t="shared" si="16"/>
        <v>0</v>
      </c>
      <c r="X10" s="376">
        <f t="shared" si="17"/>
        <v>0</v>
      </c>
      <c r="Y10" s="252">
        <f t="shared" si="2"/>
        <v>0</v>
      </c>
      <c r="Z10" s="252">
        <f t="shared" si="7"/>
        <v>0</v>
      </c>
      <c r="AA10" s="252">
        <f t="shared" si="8"/>
        <v>0</v>
      </c>
      <c r="AB10" s="67">
        <v>5</v>
      </c>
      <c r="AC10" s="375">
        <f t="shared" si="18"/>
        <v>0</v>
      </c>
      <c r="AD10" s="375">
        <f t="shared" si="9"/>
        <v>0</v>
      </c>
      <c r="AE10" s="375">
        <f t="shared" si="9"/>
        <v>0</v>
      </c>
      <c r="AF10" s="375">
        <f t="shared" si="9"/>
        <v>0</v>
      </c>
      <c r="AG10" s="375">
        <f t="shared" si="9"/>
        <v>0</v>
      </c>
      <c r="AH10" s="375">
        <f t="shared" si="9"/>
        <v>0</v>
      </c>
      <c r="AI10" s="252">
        <f t="shared" si="3"/>
        <v>0</v>
      </c>
      <c r="AJ10" s="252">
        <f t="shared" si="10"/>
        <v>0</v>
      </c>
      <c r="AK10" s="252">
        <f t="shared" si="11"/>
        <v>0</v>
      </c>
    </row>
    <row r="11" spans="1:37" s="48" customFormat="1" ht="51">
      <c r="A11" s="48" t="s">
        <v>7</v>
      </c>
      <c r="B11" s="49" t="s">
        <v>62</v>
      </c>
      <c r="C11" s="49" t="s">
        <v>63</v>
      </c>
      <c r="D11" s="49" t="s">
        <v>64</v>
      </c>
      <c r="E11" s="49" t="s">
        <v>65</v>
      </c>
      <c r="F11" s="49" t="s">
        <v>66</v>
      </c>
      <c r="G11" s="49" t="s">
        <v>67</v>
      </c>
      <c r="H11" s="67">
        <v>6</v>
      </c>
      <c r="I11" s="277">
        <v>0</v>
      </c>
      <c r="J11" s="278">
        <v>0</v>
      </c>
      <c r="K11" s="278">
        <v>0</v>
      </c>
      <c r="L11" s="278">
        <v>0</v>
      </c>
      <c r="M11" s="278">
        <v>0</v>
      </c>
      <c r="N11" s="278">
        <v>0</v>
      </c>
      <c r="O11" s="252">
        <f t="shared" si="4"/>
        <v>0</v>
      </c>
      <c r="P11" s="252">
        <f t="shared" si="5"/>
        <v>0</v>
      </c>
      <c r="Q11" s="252">
        <f t="shared" si="6"/>
        <v>0</v>
      </c>
      <c r="R11" s="67">
        <v>6</v>
      </c>
      <c r="S11" s="375">
        <f t="shared" si="12"/>
        <v>0</v>
      </c>
      <c r="T11" s="375">
        <f t="shared" si="13"/>
        <v>0</v>
      </c>
      <c r="U11" s="375">
        <f t="shared" si="14"/>
        <v>0</v>
      </c>
      <c r="V11" s="375">
        <f t="shared" si="15"/>
        <v>0</v>
      </c>
      <c r="W11" s="375">
        <f t="shared" si="16"/>
        <v>0</v>
      </c>
      <c r="X11" s="376">
        <f t="shared" si="17"/>
        <v>0</v>
      </c>
      <c r="Y11" s="252">
        <f t="shared" si="2"/>
        <v>0</v>
      </c>
      <c r="Z11" s="252">
        <f t="shared" si="7"/>
        <v>0</v>
      </c>
      <c r="AA11" s="252">
        <f t="shared" si="8"/>
        <v>0</v>
      </c>
      <c r="AB11" s="67">
        <v>6</v>
      </c>
      <c r="AC11" s="375">
        <f t="shared" si="18"/>
        <v>0</v>
      </c>
      <c r="AD11" s="375">
        <f t="shared" si="9"/>
        <v>0</v>
      </c>
      <c r="AE11" s="375">
        <f t="shared" si="9"/>
        <v>0</v>
      </c>
      <c r="AF11" s="375">
        <f t="shared" si="9"/>
        <v>0</v>
      </c>
      <c r="AG11" s="375">
        <f t="shared" si="9"/>
        <v>0</v>
      </c>
      <c r="AH11" s="375">
        <f t="shared" si="9"/>
        <v>0</v>
      </c>
      <c r="AI11" s="252">
        <f t="shared" si="3"/>
        <v>0</v>
      </c>
      <c r="AJ11" s="252">
        <f t="shared" si="10"/>
        <v>0</v>
      </c>
      <c r="AK11" s="252">
        <f t="shared" si="11"/>
        <v>0</v>
      </c>
    </row>
    <row r="12" spans="1:37" s="55" customFormat="1">
      <c r="A12" s="53" t="s">
        <v>217</v>
      </c>
      <c r="B12" s="54">
        <f>0*$B$44</f>
        <v>0</v>
      </c>
      <c r="C12" s="54">
        <f>0*$B$44</f>
        <v>0</v>
      </c>
      <c r="D12" s="54">
        <f>0*$B$44</f>
        <v>0</v>
      </c>
      <c r="E12" s="54">
        <f>0*$B$44</f>
        <v>0</v>
      </c>
      <c r="F12" s="383">
        <v>0</v>
      </c>
      <c r="G12" s="54">
        <f>0*$B$44</f>
        <v>0</v>
      </c>
      <c r="H12" s="67">
        <v>7</v>
      </c>
      <c r="I12" s="277">
        <v>0</v>
      </c>
      <c r="J12" s="278">
        <v>0</v>
      </c>
      <c r="K12" s="278">
        <v>0</v>
      </c>
      <c r="L12" s="278">
        <v>0</v>
      </c>
      <c r="M12" s="278">
        <v>0</v>
      </c>
      <c r="N12" s="278">
        <v>0</v>
      </c>
      <c r="O12" s="252">
        <f t="shared" si="4"/>
        <v>0</v>
      </c>
      <c r="P12" s="252">
        <f t="shared" si="5"/>
        <v>0</v>
      </c>
      <c r="Q12" s="252">
        <f t="shared" si="6"/>
        <v>0</v>
      </c>
      <c r="R12" s="67">
        <v>7</v>
      </c>
      <c r="S12" s="375">
        <f t="shared" si="12"/>
        <v>0</v>
      </c>
      <c r="T12" s="375">
        <f t="shared" si="13"/>
        <v>0</v>
      </c>
      <c r="U12" s="375">
        <f t="shared" si="14"/>
        <v>0</v>
      </c>
      <c r="V12" s="375">
        <f t="shared" si="15"/>
        <v>0</v>
      </c>
      <c r="W12" s="375">
        <f t="shared" si="16"/>
        <v>0</v>
      </c>
      <c r="X12" s="376">
        <f t="shared" si="17"/>
        <v>0</v>
      </c>
      <c r="Y12" s="252">
        <f t="shared" si="2"/>
        <v>0</v>
      </c>
      <c r="Z12" s="252">
        <f t="shared" si="7"/>
        <v>0</v>
      </c>
      <c r="AA12" s="252">
        <f t="shared" si="8"/>
        <v>0</v>
      </c>
      <c r="AB12" s="67">
        <v>7</v>
      </c>
      <c r="AC12" s="375">
        <f t="shared" si="18"/>
        <v>0</v>
      </c>
      <c r="AD12" s="375">
        <f t="shared" si="9"/>
        <v>0</v>
      </c>
      <c r="AE12" s="375">
        <f t="shared" si="9"/>
        <v>0</v>
      </c>
      <c r="AF12" s="375">
        <f t="shared" si="9"/>
        <v>0</v>
      </c>
      <c r="AG12" s="375">
        <f t="shared" si="9"/>
        <v>0</v>
      </c>
      <c r="AH12" s="375">
        <f t="shared" si="9"/>
        <v>0</v>
      </c>
      <c r="AI12" s="252">
        <f t="shared" si="3"/>
        <v>0</v>
      </c>
      <c r="AJ12" s="252">
        <f t="shared" si="10"/>
        <v>0</v>
      </c>
      <c r="AK12" s="252">
        <f t="shared" si="11"/>
        <v>0</v>
      </c>
    </row>
    <row r="13" spans="1:37" s="55" customFormat="1">
      <c r="A13" s="55" t="s">
        <v>74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v>8</v>
      </c>
      <c r="I13" s="277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52">
        <f t="shared" si="4"/>
        <v>0</v>
      </c>
      <c r="P13" s="252">
        <f t="shared" si="5"/>
        <v>0</v>
      </c>
      <c r="Q13" s="252">
        <f t="shared" si="6"/>
        <v>0</v>
      </c>
      <c r="R13" s="67">
        <v>8</v>
      </c>
      <c r="S13" s="375">
        <f t="shared" si="12"/>
        <v>0</v>
      </c>
      <c r="T13" s="375">
        <f t="shared" si="13"/>
        <v>0</v>
      </c>
      <c r="U13" s="375">
        <f t="shared" si="14"/>
        <v>0</v>
      </c>
      <c r="V13" s="375">
        <f t="shared" si="15"/>
        <v>0</v>
      </c>
      <c r="W13" s="375">
        <f t="shared" si="16"/>
        <v>0</v>
      </c>
      <c r="X13" s="376">
        <f t="shared" si="17"/>
        <v>0</v>
      </c>
      <c r="Y13" s="252">
        <f t="shared" si="2"/>
        <v>0</v>
      </c>
      <c r="Z13" s="252">
        <f t="shared" si="7"/>
        <v>0</v>
      </c>
      <c r="AA13" s="252">
        <f t="shared" si="8"/>
        <v>0</v>
      </c>
      <c r="AB13" s="67">
        <v>8</v>
      </c>
      <c r="AC13" s="375">
        <f t="shared" si="18"/>
        <v>0</v>
      </c>
      <c r="AD13" s="375">
        <f t="shared" si="9"/>
        <v>0</v>
      </c>
      <c r="AE13" s="375">
        <f t="shared" si="9"/>
        <v>0</v>
      </c>
      <c r="AF13" s="375">
        <f t="shared" si="9"/>
        <v>0</v>
      </c>
      <c r="AG13" s="375">
        <f t="shared" si="9"/>
        <v>0</v>
      </c>
      <c r="AH13" s="375">
        <f t="shared" si="9"/>
        <v>0</v>
      </c>
      <c r="AI13" s="252">
        <f t="shared" si="3"/>
        <v>0</v>
      </c>
      <c r="AJ13" s="252">
        <f t="shared" si="10"/>
        <v>0</v>
      </c>
      <c r="AK13" s="252">
        <f t="shared" si="11"/>
        <v>0</v>
      </c>
    </row>
    <row r="14" spans="1:37" s="55" customFormat="1">
      <c r="A14" s="55" t="s">
        <v>215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v>9</v>
      </c>
      <c r="I14" s="277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52">
        <f t="shared" si="4"/>
        <v>0</v>
      </c>
      <c r="P14" s="252">
        <f t="shared" si="5"/>
        <v>0</v>
      </c>
      <c r="Q14" s="252">
        <f t="shared" si="6"/>
        <v>0</v>
      </c>
      <c r="R14" s="67">
        <v>9</v>
      </c>
      <c r="S14" s="375">
        <f t="shared" si="12"/>
        <v>0</v>
      </c>
      <c r="T14" s="375">
        <f t="shared" si="13"/>
        <v>0</v>
      </c>
      <c r="U14" s="375">
        <f t="shared" si="14"/>
        <v>0</v>
      </c>
      <c r="V14" s="375">
        <f t="shared" si="15"/>
        <v>0</v>
      </c>
      <c r="W14" s="375">
        <f t="shared" si="16"/>
        <v>0</v>
      </c>
      <c r="X14" s="376">
        <f t="shared" si="17"/>
        <v>0</v>
      </c>
      <c r="Y14" s="252">
        <f t="shared" si="2"/>
        <v>0</v>
      </c>
      <c r="Z14" s="252">
        <f t="shared" si="7"/>
        <v>0</v>
      </c>
      <c r="AA14" s="252">
        <f t="shared" si="8"/>
        <v>0</v>
      </c>
      <c r="AB14" s="67">
        <v>9</v>
      </c>
      <c r="AC14" s="375">
        <f t="shared" si="18"/>
        <v>0</v>
      </c>
      <c r="AD14" s="375">
        <f t="shared" si="9"/>
        <v>0</v>
      </c>
      <c r="AE14" s="375">
        <f t="shared" si="9"/>
        <v>0</v>
      </c>
      <c r="AF14" s="375">
        <f t="shared" si="9"/>
        <v>0</v>
      </c>
      <c r="AG14" s="375">
        <f t="shared" si="9"/>
        <v>0</v>
      </c>
      <c r="AH14" s="375">
        <f t="shared" si="9"/>
        <v>0</v>
      </c>
      <c r="AI14" s="252">
        <f t="shared" si="3"/>
        <v>0</v>
      </c>
      <c r="AJ14" s="252">
        <f t="shared" si="10"/>
        <v>0</v>
      </c>
      <c r="AK14" s="252">
        <f t="shared" si="11"/>
        <v>0</v>
      </c>
    </row>
    <row r="15" spans="1:37" s="55" customFormat="1">
      <c r="A15" s="61" t="s">
        <v>219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v>10</v>
      </c>
      <c r="I15" s="277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52">
        <f t="shared" si="4"/>
        <v>0</v>
      </c>
      <c r="P15" s="252">
        <f t="shared" si="5"/>
        <v>0</v>
      </c>
      <c r="Q15" s="252">
        <f t="shared" si="6"/>
        <v>0</v>
      </c>
      <c r="R15" s="67">
        <v>10</v>
      </c>
      <c r="S15" s="375">
        <f t="shared" si="12"/>
        <v>0</v>
      </c>
      <c r="T15" s="375">
        <f t="shared" si="13"/>
        <v>0</v>
      </c>
      <c r="U15" s="375">
        <f t="shared" si="14"/>
        <v>0</v>
      </c>
      <c r="V15" s="375">
        <f t="shared" si="15"/>
        <v>0</v>
      </c>
      <c r="W15" s="375">
        <f t="shared" si="16"/>
        <v>0</v>
      </c>
      <c r="X15" s="376">
        <f t="shared" si="17"/>
        <v>0</v>
      </c>
      <c r="Y15" s="252">
        <f t="shared" si="2"/>
        <v>0</v>
      </c>
      <c r="Z15" s="252">
        <f t="shared" si="7"/>
        <v>0</v>
      </c>
      <c r="AA15" s="252">
        <f t="shared" si="8"/>
        <v>0</v>
      </c>
      <c r="AB15" s="67">
        <v>10</v>
      </c>
      <c r="AC15" s="375">
        <f t="shared" si="18"/>
        <v>0</v>
      </c>
      <c r="AD15" s="375">
        <f t="shared" si="9"/>
        <v>0</v>
      </c>
      <c r="AE15" s="375">
        <f t="shared" si="9"/>
        <v>0</v>
      </c>
      <c r="AF15" s="375">
        <f t="shared" si="9"/>
        <v>0</v>
      </c>
      <c r="AG15" s="375">
        <f t="shared" si="9"/>
        <v>0</v>
      </c>
      <c r="AH15" s="375">
        <f t="shared" si="9"/>
        <v>0</v>
      </c>
      <c r="AI15" s="252">
        <f t="shared" si="3"/>
        <v>0</v>
      </c>
      <c r="AJ15" s="252">
        <f t="shared" si="10"/>
        <v>0</v>
      </c>
      <c r="AK15" s="252">
        <f t="shared" si="11"/>
        <v>0</v>
      </c>
    </row>
    <row r="16" spans="1:37" s="55" customFormat="1">
      <c r="A16" s="61" t="s">
        <v>220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v>11</v>
      </c>
      <c r="I16" s="277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52">
        <f t="shared" si="4"/>
        <v>0</v>
      </c>
      <c r="P16" s="252">
        <f t="shared" si="5"/>
        <v>0</v>
      </c>
      <c r="Q16" s="252">
        <f t="shared" si="6"/>
        <v>0</v>
      </c>
      <c r="R16" s="67">
        <v>11</v>
      </c>
      <c r="S16" s="375">
        <f>$C$37</f>
        <v>0</v>
      </c>
      <c r="T16" s="376">
        <f>$C$38</f>
        <v>0</v>
      </c>
      <c r="U16" s="376">
        <f>$C$40</f>
        <v>0</v>
      </c>
      <c r="V16" s="376">
        <v>0</v>
      </c>
      <c r="W16" s="376">
        <v>0</v>
      </c>
      <c r="X16" s="376">
        <f>$C$36</f>
        <v>0</v>
      </c>
      <c r="Y16" s="252">
        <f t="shared" si="2"/>
        <v>0</v>
      </c>
      <c r="Z16" s="252">
        <f t="shared" si="7"/>
        <v>0</v>
      </c>
      <c r="AA16" s="252">
        <f t="shared" si="8"/>
        <v>0</v>
      </c>
      <c r="AB16" s="67">
        <v>11</v>
      </c>
      <c r="AC16" s="375">
        <f>$D$37</f>
        <v>0</v>
      </c>
      <c r="AD16" s="376">
        <f>$D$38</f>
        <v>0</v>
      </c>
      <c r="AE16" s="376">
        <f>$D$40</f>
        <v>0</v>
      </c>
      <c r="AF16" s="376">
        <v>0</v>
      </c>
      <c r="AG16" s="376">
        <v>0</v>
      </c>
      <c r="AH16" s="376">
        <f>$D$36</f>
        <v>0</v>
      </c>
      <c r="AI16" s="252">
        <f t="shared" si="3"/>
        <v>0</v>
      </c>
      <c r="AJ16" s="252">
        <f t="shared" si="10"/>
        <v>0</v>
      </c>
      <c r="AK16" s="252">
        <f t="shared" si="11"/>
        <v>0</v>
      </c>
    </row>
    <row r="17" spans="1:42" s="55" customFormat="1">
      <c r="A17" s="62" t="s">
        <v>216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7">
        <v>12</v>
      </c>
      <c r="I17" s="277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52">
        <f t="shared" si="4"/>
        <v>0</v>
      </c>
      <c r="P17" s="252">
        <f t="shared" si="5"/>
        <v>0</v>
      </c>
      <c r="Q17" s="252">
        <f t="shared" si="6"/>
        <v>0</v>
      </c>
      <c r="R17" s="67">
        <v>12</v>
      </c>
      <c r="S17" s="375">
        <f t="shared" ref="S17:S55" si="19">$C$37</f>
        <v>0</v>
      </c>
      <c r="T17" s="376">
        <f t="shared" ref="T17:T55" si="20">$C$38</f>
        <v>0</v>
      </c>
      <c r="U17" s="376">
        <f t="shared" ref="U17:U55" si="21">$C$40</f>
        <v>0</v>
      </c>
      <c r="V17" s="376">
        <v>0</v>
      </c>
      <c r="W17" s="376">
        <v>0</v>
      </c>
      <c r="X17" s="376">
        <f t="shared" ref="X17:X55" si="22">$C$36</f>
        <v>0</v>
      </c>
      <c r="Y17" s="252">
        <f t="shared" si="2"/>
        <v>0</v>
      </c>
      <c r="Z17" s="252">
        <f t="shared" si="7"/>
        <v>0</v>
      </c>
      <c r="AA17" s="252">
        <f t="shared" si="8"/>
        <v>0</v>
      </c>
      <c r="AB17" s="67">
        <v>12</v>
      </c>
      <c r="AC17" s="375">
        <f t="shared" ref="AC17:AC55" si="23">$D$37</f>
        <v>0</v>
      </c>
      <c r="AD17" s="376">
        <f t="shared" ref="AD17:AD55" si="24">$D$38</f>
        <v>0</v>
      </c>
      <c r="AE17" s="376">
        <f t="shared" ref="AE17:AE55" si="25">$D$40</f>
        <v>0</v>
      </c>
      <c r="AF17" s="376">
        <v>0</v>
      </c>
      <c r="AG17" s="376">
        <v>0</v>
      </c>
      <c r="AH17" s="376">
        <f t="shared" ref="AH17:AH55" si="26">$D$36</f>
        <v>0</v>
      </c>
      <c r="AI17" s="252">
        <f t="shared" si="3"/>
        <v>0</v>
      </c>
      <c r="AJ17" s="252">
        <f t="shared" si="10"/>
        <v>0</v>
      </c>
      <c r="AK17" s="252">
        <f t="shared" si="11"/>
        <v>0</v>
      </c>
    </row>
    <row r="18" spans="1:42">
      <c r="B18" s="68"/>
      <c r="H18" s="67">
        <v>13</v>
      </c>
      <c r="I18" s="277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52">
        <f t="shared" si="4"/>
        <v>0</v>
      </c>
      <c r="P18" s="252">
        <f t="shared" si="5"/>
        <v>0</v>
      </c>
      <c r="Q18" s="252">
        <f t="shared" si="6"/>
        <v>0</v>
      </c>
      <c r="R18" s="67">
        <v>13</v>
      </c>
      <c r="S18" s="375">
        <f t="shared" si="19"/>
        <v>0</v>
      </c>
      <c r="T18" s="376">
        <f t="shared" si="20"/>
        <v>0</v>
      </c>
      <c r="U18" s="376">
        <f t="shared" si="21"/>
        <v>0</v>
      </c>
      <c r="V18" s="376">
        <v>0</v>
      </c>
      <c r="W18" s="376">
        <v>0</v>
      </c>
      <c r="X18" s="376">
        <f t="shared" si="22"/>
        <v>0</v>
      </c>
      <c r="Y18" s="252">
        <f t="shared" si="2"/>
        <v>0</v>
      </c>
      <c r="Z18" s="252">
        <f t="shared" si="7"/>
        <v>0</v>
      </c>
      <c r="AA18" s="252">
        <f t="shared" si="8"/>
        <v>0</v>
      </c>
      <c r="AB18" s="67">
        <v>13</v>
      </c>
      <c r="AC18" s="375">
        <f t="shared" si="23"/>
        <v>0</v>
      </c>
      <c r="AD18" s="376">
        <f t="shared" si="24"/>
        <v>0</v>
      </c>
      <c r="AE18" s="376">
        <f t="shared" si="25"/>
        <v>0</v>
      </c>
      <c r="AF18" s="376">
        <v>0</v>
      </c>
      <c r="AG18" s="376">
        <v>0</v>
      </c>
      <c r="AH18" s="376">
        <f t="shared" si="26"/>
        <v>0</v>
      </c>
      <c r="AI18" s="252">
        <f t="shared" si="3"/>
        <v>0</v>
      </c>
      <c r="AJ18" s="252">
        <f t="shared" si="10"/>
        <v>0</v>
      </c>
      <c r="AK18" s="252">
        <f t="shared" si="11"/>
        <v>0</v>
      </c>
    </row>
    <row r="19" spans="1:42" s="48" customFormat="1" ht="51">
      <c r="A19" s="69" t="s">
        <v>5</v>
      </c>
      <c r="B19" s="70" t="s">
        <v>62</v>
      </c>
      <c r="C19" s="70" t="s">
        <v>63</v>
      </c>
      <c r="D19" s="70" t="s">
        <v>64</v>
      </c>
      <c r="E19" s="70" t="s">
        <v>65</v>
      </c>
      <c r="F19" s="70" t="s">
        <v>66</v>
      </c>
      <c r="G19" s="70" t="s">
        <v>67</v>
      </c>
      <c r="H19" s="67">
        <v>14</v>
      </c>
      <c r="I19" s="277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52">
        <f t="shared" si="4"/>
        <v>0</v>
      </c>
      <c r="P19" s="252">
        <f t="shared" si="5"/>
        <v>0</v>
      </c>
      <c r="Q19" s="252">
        <f t="shared" si="6"/>
        <v>0</v>
      </c>
      <c r="R19" s="67">
        <v>14</v>
      </c>
      <c r="S19" s="375">
        <f t="shared" si="19"/>
        <v>0</v>
      </c>
      <c r="T19" s="376">
        <f t="shared" si="20"/>
        <v>0</v>
      </c>
      <c r="U19" s="376">
        <f t="shared" si="21"/>
        <v>0</v>
      </c>
      <c r="V19" s="376">
        <v>0</v>
      </c>
      <c r="W19" s="376">
        <v>0</v>
      </c>
      <c r="X19" s="376">
        <f t="shared" si="22"/>
        <v>0</v>
      </c>
      <c r="Y19" s="252">
        <f t="shared" si="2"/>
        <v>0</v>
      </c>
      <c r="Z19" s="252">
        <f t="shared" si="7"/>
        <v>0</v>
      </c>
      <c r="AA19" s="252">
        <f t="shared" si="8"/>
        <v>0</v>
      </c>
      <c r="AB19" s="67">
        <v>14</v>
      </c>
      <c r="AC19" s="375">
        <f t="shared" si="23"/>
        <v>0</v>
      </c>
      <c r="AD19" s="376">
        <f t="shared" si="24"/>
        <v>0</v>
      </c>
      <c r="AE19" s="376">
        <f t="shared" si="25"/>
        <v>0</v>
      </c>
      <c r="AF19" s="376">
        <v>0</v>
      </c>
      <c r="AG19" s="376">
        <v>0</v>
      </c>
      <c r="AH19" s="376">
        <f t="shared" si="26"/>
        <v>0</v>
      </c>
      <c r="AI19" s="252">
        <f t="shared" si="3"/>
        <v>0</v>
      </c>
      <c r="AJ19" s="252">
        <f t="shared" si="10"/>
        <v>0</v>
      </c>
      <c r="AK19" s="252">
        <f t="shared" si="11"/>
        <v>0</v>
      </c>
    </row>
    <row r="20" spans="1:42">
      <c r="A20" s="53" t="s">
        <v>217</v>
      </c>
      <c r="B20" s="387">
        <f>0*$B$44</f>
        <v>0</v>
      </c>
      <c r="C20" s="387">
        <f>0*$B$44</f>
        <v>0</v>
      </c>
      <c r="D20" s="382">
        <f>0*$B$44</f>
        <v>0</v>
      </c>
      <c r="E20" s="387">
        <f>0*$B$44</f>
        <v>0</v>
      </c>
      <c r="F20" s="382">
        <v>0</v>
      </c>
      <c r="G20" s="382">
        <v>0</v>
      </c>
      <c r="H20" s="67">
        <v>15</v>
      </c>
      <c r="I20" s="277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52">
        <f t="shared" si="4"/>
        <v>0</v>
      </c>
      <c r="P20" s="252">
        <f t="shared" si="5"/>
        <v>0</v>
      </c>
      <c r="Q20" s="252">
        <f t="shared" si="6"/>
        <v>0</v>
      </c>
      <c r="R20" s="67">
        <v>15</v>
      </c>
      <c r="S20" s="375">
        <f t="shared" si="19"/>
        <v>0</v>
      </c>
      <c r="T20" s="376">
        <f t="shared" si="20"/>
        <v>0</v>
      </c>
      <c r="U20" s="376">
        <f t="shared" si="21"/>
        <v>0</v>
      </c>
      <c r="V20" s="376">
        <v>0</v>
      </c>
      <c r="W20" s="376">
        <v>0</v>
      </c>
      <c r="X20" s="376">
        <f t="shared" si="22"/>
        <v>0</v>
      </c>
      <c r="Y20" s="252">
        <f t="shared" si="2"/>
        <v>0</v>
      </c>
      <c r="Z20" s="252">
        <f t="shared" si="7"/>
        <v>0</v>
      </c>
      <c r="AA20" s="252">
        <f t="shared" si="8"/>
        <v>0</v>
      </c>
      <c r="AB20" s="67">
        <v>15</v>
      </c>
      <c r="AC20" s="375">
        <f t="shared" si="23"/>
        <v>0</v>
      </c>
      <c r="AD20" s="376">
        <f t="shared" si="24"/>
        <v>0</v>
      </c>
      <c r="AE20" s="376">
        <f t="shared" si="25"/>
        <v>0</v>
      </c>
      <c r="AF20" s="376">
        <v>0</v>
      </c>
      <c r="AG20" s="376">
        <v>0</v>
      </c>
      <c r="AH20" s="376">
        <f t="shared" si="26"/>
        <v>0</v>
      </c>
      <c r="AI20" s="252">
        <f t="shared" si="3"/>
        <v>0</v>
      </c>
      <c r="AJ20" s="252">
        <f t="shared" si="10"/>
        <v>0</v>
      </c>
      <c r="AK20" s="252">
        <f t="shared" si="11"/>
        <v>0</v>
      </c>
    </row>
    <row r="21" spans="1:42">
      <c r="A21" s="71" t="s">
        <v>74</v>
      </c>
      <c r="B21" s="388">
        <v>0</v>
      </c>
      <c r="C21" s="384">
        <v>0</v>
      </c>
      <c r="D21" s="384">
        <v>0</v>
      </c>
      <c r="E21" s="384">
        <v>0</v>
      </c>
      <c r="F21" s="384">
        <v>0</v>
      </c>
      <c r="G21" s="384">
        <v>0</v>
      </c>
      <c r="H21" s="67">
        <v>16</v>
      </c>
      <c r="I21" s="277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52">
        <f t="shared" si="4"/>
        <v>0</v>
      </c>
      <c r="P21" s="252">
        <f t="shared" si="5"/>
        <v>0</v>
      </c>
      <c r="Q21" s="252">
        <f t="shared" si="6"/>
        <v>0</v>
      </c>
      <c r="R21" s="67">
        <v>16</v>
      </c>
      <c r="S21" s="375">
        <f t="shared" si="19"/>
        <v>0</v>
      </c>
      <c r="T21" s="376">
        <f t="shared" si="20"/>
        <v>0</v>
      </c>
      <c r="U21" s="376">
        <f t="shared" si="21"/>
        <v>0</v>
      </c>
      <c r="V21" s="376">
        <v>0</v>
      </c>
      <c r="W21" s="376">
        <v>0</v>
      </c>
      <c r="X21" s="376">
        <f t="shared" si="22"/>
        <v>0</v>
      </c>
      <c r="Y21" s="252">
        <f t="shared" si="2"/>
        <v>0</v>
      </c>
      <c r="Z21" s="252">
        <f t="shared" si="7"/>
        <v>0</v>
      </c>
      <c r="AA21" s="252">
        <f t="shared" si="8"/>
        <v>0</v>
      </c>
      <c r="AB21" s="67">
        <v>16</v>
      </c>
      <c r="AC21" s="375">
        <f t="shared" si="23"/>
        <v>0</v>
      </c>
      <c r="AD21" s="376">
        <f t="shared" si="24"/>
        <v>0</v>
      </c>
      <c r="AE21" s="376">
        <f t="shared" si="25"/>
        <v>0</v>
      </c>
      <c r="AF21" s="376">
        <v>0</v>
      </c>
      <c r="AG21" s="376">
        <v>0</v>
      </c>
      <c r="AH21" s="376">
        <f t="shared" si="26"/>
        <v>0</v>
      </c>
      <c r="AI21" s="252">
        <f t="shared" si="3"/>
        <v>0</v>
      </c>
      <c r="AJ21" s="252">
        <f t="shared" si="10"/>
        <v>0</v>
      </c>
      <c r="AK21" s="252">
        <f t="shared" si="11"/>
        <v>0</v>
      </c>
    </row>
    <row r="22" spans="1:42">
      <c r="A22" s="71" t="s">
        <v>215</v>
      </c>
      <c r="B22" s="388">
        <v>0</v>
      </c>
      <c r="C22" s="388">
        <v>0</v>
      </c>
      <c r="D22" s="388">
        <v>0</v>
      </c>
      <c r="E22" s="384">
        <v>0</v>
      </c>
      <c r="F22" s="388">
        <v>0</v>
      </c>
      <c r="G22" s="384">
        <v>0</v>
      </c>
      <c r="H22" s="67">
        <v>17</v>
      </c>
      <c r="I22" s="277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52">
        <f t="shared" si="4"/>
        <v>0</v>
      </c>
      <c r="P22" s="252">
        <f t="shared" si="5"/>
        <v>0</v>
      </c>
      <c r="Q22" s="252">
        <f t="shared" si="6"/>
        <v>0</v>
      </c>
      <c r="R22" s="67">
        <v>17</v>
      </c>
      <c r="S22" s="375">
        <f t="shared" si="19"/>
        <v>0</v>
      </c>
      <c r="T22" s="376">
        <f t="shared" si="20"/>
        <v>0</v>
      </c>
      <c r="U22" s="376">
        <f t="shared" si="21"/>
        <v>0</v>
      </c>
      <c r="V22" s="376">
        <v>0</v>
      </c>
      <c r="W22" s="376">
        <v>0</v>
      </c>
      <c r="X22" s="376">
        <f t="shared" si="22"/>
        <v>0</v>
      </c>
      <c r="Y22" s="252">
        <f t="shared" si="2"/>
        <v>0</v>
      </c>
      <c r="Z22" s="252">
        <f t="shared" si="7"/>
        <v>0</v>
      </c>
      <c r="AA22" s="252">
        <f t="shared" si="8"/>
        <v>0</v>
      </c>
      <c r="AB22" s="67">
        <v>17</v>
      </c>
      <c r="AC22" s="375">
        <f t="shared" si="23"/>
        <v>0</v>
      </c>
      <c r="AD22" s="376">
        <f t="shared" si="24"/>
        <v>0</v>
      </c>
      <c r="AE22" s="376">
        <f t="shared" si="25"/>
        <v>0</v>
      </c>
      <c r="AF22" s="376">
        <v>0</v>
      </c>
      <c r="AG22" s="376">
        <v>0</v>
      </c>
      <c r="AH22" s="376">
        <f t="shared" si="26"/>
        <v>0</v>
      </c>
      <c r="AI22" s="252">
        <f t="shared" si="3"/>
        <v>0</v>
      </c>
      <c r="AJ22" s="252">
        <f t="shared" si="10"/>
        <v>0</v>
      </c>
      <c r="AK22" s="252">
        <f t="shared" si="11"/>
        <v>0</v>
      </c>
    </row>
    <row r="23" spans="1:42">
      <c r="A23" s="61" t="s">
        <v>219</v>
      </c>
      <c r="B23" s="388">
        <v>0</v>
      </c>
      <c r="C23" s="388">
        <v>0</v>
      </c>
      <c r="D23" s="388">
        <v>0</v>
      </c>
      <c r="E23" s="384">
        <v>0</v>
      </c>
      <c r="F23" s="388">
        <v>0</v>
      </c>
      <c r="G23" s="384">
        <v>0</v>
      </c>
      <c r="H23" s="67">
        <v>18</v>
      </c>
      <c r="I23" s="277">
        <v>0</v>
      </c>
      <c r="J23" s="278">
        <v>0</v>
      </c>
      <c r="K23" s="278">
        <v>0</v>
      </c>
      <c r="L23" s="278">
        <v>0</v>
      </c>
      <c r="M23" s="278">
        <v>0</v>
      </c>
      <c r="N23" s="278">
        <v>0</v>
      </c>
      <c r="O23" s="252">
        <f t="shared" si="4"/>
        <v>0</v>
      </c>
      <c r="P23" s="252">
        <f t="shared" si="5"/>
        <v>0</v>
      </c>
      <c r="Q23" s="252">
        <f t="shared" si="6"/>
        <v>0</v>
      </c>
      <c r="R23" s="67">
        <v>18</v>
      </c>
      <c r="S23" s="375">
        <f t="shared" si="19"/>
        <v>0</v>
      </c>
      <c r="T23" s="376">
        <f t="shared" si="20"/>
        <v>0</v>
      </c>
      <c r="U23" s="376">
        <f t="shared" si="21"/>
        <v>0</v>
      </c>
      <c r="V23" s="376">
        <v>0</v>
      </c>
      <c r="W23" s="376">
        <v>0</v>
      </c>
      <c r="X23" s="376">
        <f t="shared" si="22"/>
        <v>0</v>
      </c>
      <c r="Y23" s="252">
        <f t="shared" si="2"/>
        <v>0</v>
      </c>
      <c r="Z23" s="252">
        <f t="shared" si="7"/>
        <v>0</v>
      </c>
      <c r="AA23" s="252">
        <f t="shared" si="8"/>
        <v>0</v>
      </c>
      <c r="AB23" s="67">
        <v>18</v>
      </c>
      <c r="AC23" s="375">
        <f t="shared" si="23"/>
        <v>0</v>
      </c>
      <c r="AD23" s="376">
        <f t="shared" si="24"/>
        <v>0</v>
      </c>
      <c r="AE23" s="376">
        <f t="shared" si="25"/>
        <v>0</v>
      </c>
      <c r="AF23" s="376">
        <v>0</v>
      </c>
      <c r="AG23" s="376">
        <v>0</v>
      </c>
      <c r="AH23" s="376">
        <f t="shared" si="26"/>
        <v>0</v>
      </c>
      <c r="AI23" s="252">
        <f t="shared" si="3"/>
        <v>0</v>
      </c>
      <c r="AJ23" s="252">
        <f t="shared" si="10"/>
        <v>0</v>
      </c>
      <c r="AK23" s="252">
        <f t="shared" si="11"/>
        <v>0</v>
      </c>
      <c r="AP23" s="55"/>
    </row>
    <row r="24" spans="1:42">
      <c r="A24" s="61" t="s">
        <v>220</v>
      </c>
      <c r="B24" s="388">
        <v>0</v>
      </c>
      <c r="C24" s="388">
        <v>0</v>
      </c>
      <c r="D24" s="388">
        <v>0</v>
      </c>
      <c r="E24" s="384">
        <v>0</v>
      </c>
      <c r="F24" s="388">
        <v>0</v>
      </c>
      <c r="G24" s="388">
        <v>0</v>
      </c>
      <c r="H24" s="67">
        <v>19</v>
      </c>
      <c r="I24" s="277">
        <v>0</v>
      </c>
      <c r="J24" s="278">
        <v>0</v>
      </c>
      <c r="K24" s="278">
        <v>0</v>
      </c>
      <c r="L24" s="278">
        <v>0</v>
      </c>
      <c r="M24" s="278">
        <v>0</v>
      </c>
      <c r="N24" s="278">
        <v>0</v>
      </c>
      <c r="O24" s="252">
        <f t="shared" si="4"/>
        <v>0</v>
      </c>
      <c r="P24" s="252">
        <f t="shared" si="5"/>
        <v>0</v>
      </c>
      <c r="Q24" s="252">
        <f t="shared" si="6"/>
        <v>0</v>
      </c>
      <c r="R24" s="67">
        <v>19</v>
      </c>
      <c r="S24" s="375">
        <f t="shared" si="19"/>
        <v>0</v>
      </c>
      <c r="T24" s="376">
        <f t="shared" si="20"/>
        <v>0</v>
      </c>
      <c r="U24" s="376">
        <f t="shared" si="21"/>
        <v>0</v>
      </c>
      <c r="V24" s="376">
        <v>0</v>
      </c>
      <c r="W24" s="376">
        <v>0</v>
      </c>
      <c r="X24" s="376">
        <f t="shared" si="22"/>
        <v>0</v>
      </c>
      <c r="Y24" s="252">
        <f t="shared" si="2"/>
        <v>0</v>
      </c>
      <c r="Z24" s="252">
        <f t="shared" si="7"/>
        <v>0</v>
      </c>
      <c r="AA24" s="252">
        <f t="shared" si="8"/>
        <v>0</v>
      </c>
      <c r="AB24" s="67">
        <v>19</v>
      </c>
      <c r="AC24" s="375">
        <f t="shared" si="23"/>
        <v>0</v>
      </c>
      <c r="AD24" s="376">
        <f t="shared" si="24"/>
        <v>0</v>
      </c>
      <c r="AE24" s="376">
        <f t="shared" si="25"/>
        <v>0</v>
      </c>
      <c r="AF24" s="376">
        <v>0</v>
      </c>
      <c r="AG24" s="376">
        <v>0</v>
      </c>
      <c r="AH24" s="376">
        <f t="shared" si="26"/>
        <v>0</v>
      </c>
      <c r="AI24" s="252">
        <f t="shared" si="3"/>
        <v>0</v>
      </c>
      <c r="AJ24" s="252">
        <f t="shared" si="10"/>
        <v>0</v>
      </c>
      <c r="AK24" s="252">
        <f t="shared" si="11"/>
        <v>0</v>
      </c>
      <c r="AP24" s="55"/>
    </row>
    <row r="25" spans="1:42">
      <c r="A25" s="62" t="s">
        <v>216</v>
      </c>
      <c r="B25" s="389">
        <v>0</v>
      </c>
      <c r="C25" s="390">
        <v>0</v>
      </c>
      <c r="D25" s="390">
        <v>0</v>
      </c>
      <c r="E25" s="389">
        <v>0</v>
      </c>
      <c r="F25" s="389">
        <v>0</v>
      </c>
      <c r="G25" s="389">
        <v>0</v>
      </c>
      <c r="H25" s="67">
        <v>20</v>
      </c>
      <c r="I25" s="277">
        <v>0</v>
      </c>
      <c r="J25" s="278">
        <v>0</v>
      </c>
      <c r="K25" s="278">
        <v>0</v>
      </c>
      <c r="L25" s="278">
        <v>0</v>
      </c>
      <c r="M25" s="278">
        <v>0</v>
      </c>
      <c r="N25" s="278">
        <v>0</v>
      </c>
      <c r="O25" s="252">
        <f t="shared" si="4"/>
        <v>0</v>
      </c>
      <c r="P25" s="252">
        <f t="shared" si="5"/>
        <v>0</v>
      </c>
      <c r="Q25" s="252">
        <f t="shared" si="6"/>
        <v>0</v>
      </c>
      <c r="R25" s="67">
        <v>20</v>
      </c>
      <c r="S25" s="375">
        <f t="shared" si="19"/>
        <v>0</v>
      </c>
      <c r="T25" s="376">
        <f t="shared" si="20"/>
        <v>0</v>
      </c>
      <c r="U25" s="376">
        <f t="shared" si="21"/>
        <v>0</v>
      </c>
      <c r="V25" s="376">
        <v>0</v>
      </c>
      <c r="W25" s="376">
        <v>0</v>
      </c>
      <c r="X25" s="376">
        <f t="shared" si="22"/>
        <v>0</v>
      </c>
      <c r="Y25" s="252">
        <f t="shared" si="2"/>
        <v>0</v>
      </c>
      <c r="Z25" s="252">
        <f t="shared" si="7"/>
        <v>0</v>
      </c>
      <c r="AA25" s="252">
        <f t="shared" si="8"/>
        <v>0</v>
      </c>
      <c r="AB25" s="67">
        <v>20</v>
      </c>
      <c r="AC25" s="375">
        <f t="shared" si="23"/>
        <v>0</v>
      </c>
      <c r="AD25" s="376">
        <f t="shared" si="24"/>
        <v>0</v>
      </c>
      <c r="AE25" s="376">
        <f t="shared" si="25"/>
        <v>0</v>
      </c>
      <c r="AF25" s="376">
        <v>0</v>
      </c>
      <c r="AG25" s="376">
        <v>0</v>
      </c>
      <c r="AH25" s="376">
        <f t="shared" si="26"/>
        <v>0</v>
      </c>
      <c r="AI25" s="252">
        <f t="shared" si="3"/>
        <v>0</v>
      </c>
      <c r="AJ25" s="252">
        <f t="shared" si="10"/>
        <v>0</v>
      </c>
      <c r="AK25" s="252">
        <f t="shared" si="11"/>
        <v>0</v>
      </c>
      <c r="AP25" s="55"/>
    </row>
    <row r="26" spans="1:42">
      <c r="B26" s="68"/>
      <c r="H26" s="67">
        <v>21</v>
      </c>
      <c r="I26" s="277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52">
        <f t="shared" ref="O26:O55" si="27">I26*AVERAGE($B$12:$G$12)+J26*AVERAGE($B$13:$G$13)+K26*AVERAGE($B$14:$G$14)+L26*AVERAGE($B$15:$G$15)+M26*AVERAGE($B$16:$G$16)+N26*AVERAGE($B$17:$G$17)</f>
        <v>0</v>
      </c>
      <c r="P26" s="252">
        <f t="shared" ref="P26:P55" si="28">I26*AVERAGE($B$20:$G$20)+J26*AVERAGE($B$21:$G$21)+K26*AVERAGE($B$22:$G$22)+L26*AVERAGE($B$23:$G$23)+M26*AVERAGE($B$24:$G$24)+N26*AVERAGE($B$25:$G$25)</f>
        <v>0</v>
      </c>
      <c r="Q26" s="252">
        <f t="shared" ref="Q26:Q55" si="29">I26*AVERAGE($B$28:$G$28)+J26*AVERAGE($B$29:$G$29)+K26*AVERAGE($B$30:$G$30)+L26*AVERAGE($B$31:$G$31)+M26*AVERAGE($B$32:$G$32)+N26*AVERAGE($B$33:$G$33)</f>
        <v>0</v>
      </c>
      <c r="R26" s="67">
        <v>21</v>
      </c>
      <c r="S26" s="375">
        <f t="shared" si="19"/>
        <v>0</v>
      </c>
      <c r="T26" s="376">
        <f t="shared" si="20"/>
        <v>0</v>
      </c>
      <c r="U26" s="376">
        <f t="shared" si="21"/>
        <v>0</v>
      </c>
      <c r="V26" s="376">
        <v>0</v>
      </c>
      <c r="W26" s="376">
        <v>0</v>
      </c>
      <c r="X26" s="376">
        <f t="shared" si="22"/>
        <v>0</v>
      </c>
      <c r="Y26" s="252">
        <f t="shared" ref="Y26:Y55" si="30">S26*AVERAGE($B$12:$G$12)+T26*AVERAGE($B$13:$G$13)+U26*AVERAGE($B$14:$G$14)+V26*AVERAGE($B$15:$G$15)+W26*AVERAGE($B$16:$G$16)+X26*AVERAGE($B$17:$G$17)</f>
        <v>0</v>
      </c>
      <c r="Z26" s="252">
        <f t="shared" ref="Z26:Z55" si="31">S26*AVERAGE($B$20:$G$20)+T26*AVERAGE($B$21:$G$21)+U26*AVERAGE($B$22:$G$22)+V26*AVERAGE($B$23:$G$23)+W26*AVERAGE($B$24:$G$24)+X26*AVERAGE($B$25:$G$25)</f>
        <v>0</v>
      </c>
      <c r="AA26" s="252">
        <f t="shared" ref="AA26:AA55" si="32">S26*AVERAGE($B$28:$G$28)+T26*AVERAGE($B$29:$G$29)+U26*AVERAGE($B$30:$G$30)+V26*AVERAGE($B$31:$G$31)+W26*AVERAGE($B$32:$G$32)+X26*AVERAGE($B$33:$G$33)</f>
        <v>0</v>
      </c>
      <c r="AB26" s="67">
        <v>21</v>
      </c>
      <c r="AC26" s="375">
        <f t="shared" si="23"/>
        <v>0</v>
      </c>
      <c r="AD26" s="376">
        <f t="shared" si="24"/>
        <v>0</v>
      </c>
      <c r="AE26" s="376">
        <f t="shared" si="25"/>
        <v>0</v>
      </c>
      <c r="AF26" s="376">
        <v>0</v>
      </c>
      <c r="AG26" s="376">
        <v>0</v>
      </c>
      <c r="AH26" s="376">
        <f t="shared" si="26"/>
        <v>0</v>
      </c>
      <c r="AI26" s="252">
        <f t="shared" si="3"/>
        <v>0</v>
      </c>
      <c r="AJ26" s="252">
        <f t="shared" si="10"/>
        <v>0</v>
      </c>
      <c r="AK26" s="252">
        <f t="shared" si="11"/>
        <v>0</v>
      </c>
    </row>
    <row r="27" spans="1:42" s="48" customFormat="1" ht="51">
      <c r="A27" s="48" t="s">
        <v>6</v>
      </c>
      <c r="B27" s="49" t="s">
        <v>62</v>
      </c>
      <c r="C27" s="49" t="s">
        <v>63</v>
      </c>
      <c r="D27" s="49" t="s">
        <v>64</v>
      </c>
      <c r="E27" s="49" t="s">
        <v>65</v>
      </c>
      <c r="F27" s="49" t="s">
        <v>66</v>
      </c>
      <c r="G27" s="49" t="s">
        <v>67</v>
      </c>
      <c r="H27" s="67">
        <v>22</v>
      </c>
      <c r="I27" s="277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52">
        <f t="shared" si="27"/>
        <v>0</v>
      </c>
      <c r="P27" s="252">
        <f t="shared" si="28"/>
        <v>0</v>
      </c>
      <c r="Q27" s="252">
        <f t="shared" si="29"/>
        <v>0</v>
      </c>
      <c r="R27" s="67">
        <v>22</v>
      </c>
      <c r="S27" s="375">
        <f t="shared" si="19"/>
        <v>0</v>
      </c>
      <c r="T27" s="376">
        <f t="shared" si="20"/>
        <v>0</v>
      </c>
      <c r="U27" s="376">
        <f t="shared" si="21"/>
        <v>0</v>
      </c>
      <c r="V27" s="376">
        <v>0</v>
      </c>
      <c r="W27" s="376">
        <v>0</v>
      </c>
      <c r="X27" s="376">
        <f t="shared" si="22"/>
        <v>0</v>
      </c>
      <c r="Y27" s="252">
        <f t="shared" si="30"/>
        <v>0</v>
      </c>
      <c r="Z27" s="252">
        <f t="shared" si="31"/>
        <v>0</v>
      </c>
      <c r="AA27" s="252">
        <f t="shared" si="32"/>
        <v>0</v>
      </c>
      <c r="AB27" s="67">
        <v>22</v>
      </c>
      <c r="AC27" s="375">
        <f t="shared" si="23"/>
        <v>0</v>
      </c>
      <c r="AD27" s="376">
        <f t="shared" si="24"/>
        <v>0</v>
      </c>
      <c r="AE27" s="376">
        <f t="shared" si="25"/>
        <v>0</v>
      </c>
      <c r="AF27" s="376">
        <v>0</v>
      </c>
      <c r="AG27" s="376">
        <v>0</v>
      </c>
      <c r="AH27" s="376">
        <f t="shared" si="26"/>
        <v>0</v>
      </c>
      <c r="AI27" s="252">
        <f t="shared" si="3"/>
        <v>0</v>
      </c>
      <c r="AJ27" s="252">
        <f t="shared" si="10"/>
        <v>0</v>
      </c>
      <c r="AK27" s="252">
        <f t="shared" si="11"/>
        <v>0</v>
      </c>
    </row>
    <row r="28" spans="1:42">
      <c r="A28" s="53" t="s">
        <v>217</v>
      </c>
      <c r="B28" s="382">
        <v>0</v>
      </c>
      <c r="C28" s="383">
        <v>0</v>
      </c>
      <c r="D28" s="383">
        <v>0</v>
      </c>
      <c r="E28" s="383">
        <v>0</v>
      </c>
      <c r="F28" s="383">
        <v>0</v>
      </c>
      <c r="G28" s="383">
        <v>0</v>
      </c>
      <c r="H28" s="67">
        <v>23</v>
      </c>
      <c r="I28" s="277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0</v>
      </c>
      <c r="O28" s="252">
        <f t="shared" si="27"/>
        <v>0</v>
      </c>
      <c r="P28" s="252">
        <f t="shared" si="28"/>
        <v>0</v>
      </c>
      <c r="Q28" s="252">
        <f t="shared" si="29"/>
        <v>0</v>
      </c>
      <c r="R28" s="67">
        <v>23</v>
      </c>
      <c r="S28" s="375">
        <f t="shared" si="19"/>
        <v>0</v>
      </c>
      <c r="T28" s="376">
        <f t="shared" si="20"/>
        <v>0</v>
      </c>
      <c r="U28" s="376">
        <f t="shared" si="21"/>
        <v>0</v>
      </c>
      <c r="V28" s="376">
        <v>0</v>
      </c>
      <c r="W28" s="376">
        <v>0</v>
      </c>
      <c r="X28" s="376">
        <f t="shared" si="22"/>
        <v>0</v>
      </c>
      <c r="Y28" s="252">
        <f t="shared" si="30"/>
        <v>0</v>
      </c>
      <c r="Z28" s="252">
        <f t="shared" si="31"/>
        <v>0</v>
      </c>
      <c r="AA28" s="252">
        <f t="shared" si="32"/>
        <v>0</v>
      </c>
      <c r="AB28" s="67">
        <v>23</v>
      </c>
      <c r="AC28" s="375">
        <f t="shared" si="23"/>
        <v>0</v>
      </c>
      <c r="AD28" s="376">
        <f t="shared" si="24"/>
        <v>0</v>
      </c>
      <c r="AE28" s="376">
        <f t="shared" si="25"/>
        <v>0</v>
      </c>
      <c r="AF28" s="376">
        <v>0</v>
      </c>
      <c r="AG28" s="376">
        <v>0</v>
      </c>
      <c r="AH28" s="376">
        <f t="shared" si="26"/>
        <v>0</v>
      </c>
      <c r="AI28" s="252">
        <f t="shared" si="3"/>
        <v>0</v>
      </c>
      <c r="AJ28" s="252">
        <f t="shared" si="10"/>
        <v>0</v>
      </c>
      <c r="AK28" s="252">
        <f t="shared" si="11"/>
        <v>0</v>
      </c>
    </row>
    <row r="29" spans="1:42">
      <c r="A29" s="55" t="s">
        <v>74</v>
      </c>
      <c r="B29" s="384">
        <v>0</v>
      </c>
      <c r="C29" s="385">
        <v>0</v>
      </c>
      <c r="D29" s="385">
        <v>0</v>
      </c>
      <c r="E29" s="385">
        <v>0</v>
      </c>
      <c r="F29" s="385">
        <v>0</v>
      </c>
      <c r="G29" s="385">
        <v>0</v>
      </c>
      <c r="H29" s="67">
        <v>24</v>
      </c>
      <c r="I29" s="277">
        <v>0</v>
      </c>
      <c r="J29" s="278">
        <v>0</v>
      </c>
      <c r="K29" s="278">
        <v>0</v>
      </c>
      <c r="L29" s="278">
        <v>0</v>
      </c>
      <c r="M29" s="278">
        <v>0</v>
      </c>
      <c r="N29" s="278">
        <v>0</v>
      </c>
      <c r="O29" s="252">
        <f t="shared" si="27"/>
        <v>0</v>
      </c>
      <c r="P29" s="252">
        <f t="shared" si="28"/>
        <v>0</v>
      </c>
      <c r="Q29" s="252">
        <f t="shared" si="29"/>
        <v>0</v>
      </c>
      <c r="R29" s="67">
        <v>24</v>
      </c>
      <c r="S29" s="375">
        <f t="shared" si="19"/>
        <v>0</v>
      </c>
      <c r="T29" s="376">
        <f t="shared" si="20"/>
        <v>0</v>
      </c>
      <c r="U29" s="376">
        <f t="shared" si="21"/>
        <v>0</v>
      </c>
      <c r="V29" s="376">
        <v>0</v>
      </c>
      <c r="W29" s="376">
        <v>0</v>
      </c>
      <c r="X29" s="376">
        <f t="shared" si="22"/>
        <v>0</v>
      </c>
      <c r="Y29" s="252">
        <f t="shared" si="30"/>
        <v>0</v>
      </c>
      <c r="Z29" s="252">
        <f t="shared" si="31"/>
        <v>0</v>
      </c>
      <c r="AA29" s="252">
        <f t="shared" si="32"/>
        <v>0</v>
      </c>
      <c r="AB29" s="67">
        <v>24</v>
      </c>
      <c r="AC29" s="375">
        <f t="shared" si="23"/>
        <v>0</v>
      </c>
      <c r="AD29" s="376">
        <f t="shared" si="24"/>
        <v>0</v>
      </c>
      <c r="AE29" s="376">
        <f t="shared" si="25"/>
        <v>0</v>
      </c>
      <c r="AF29" s="376">
        <v>0</v>
      </c>
      <c r="AG29" s="376">
        <v>0</v>
      </c>
      <c r="AH29" s="376">
        <f t="shared" si="26"/>
        <v>0</v>
      </c>
      <c r="AI29" s="252">
        <f t="shared" si="3"/>
        <v>0</v>
      </c>
      <c r="AJ29" s="252">
        <f t="shared" si="10"/>
        <v>0</v>
      </c>
      <c r="AK29" s="252">
        <f t="shared" si="11"/>
        <v>0</v>
      </c>
    </row>
    <row r="30" spans="1:42">
      <c r="A30" s="55" t="s">
        <v>215</v>
      </c>
      <c r="B30" s="385">
        <v>0</v>
      </c>
      <c r="C30" s="385">
        <v>0</v>
      </c>
      <c r="D30" s="385">
        <v>0</v>
      </c>
      <c r="E30" s="385">
        <v>0</v>
      </c>
      <c r="F30" s="385">
        <v>0</v>
      </c>
      <c r="G30" s="385">
        <v>0</v>
      </c>
      <c r="H30" s="67">
        <v>25</v>
      </c>
      <c r="I30" s="277">
        <v>0</v>
      </c>
      <c r="J30" s="278">
        <v>0</v>
      </c>
      <c r="K30" s="278">
        <v>0</v>
      </c>
      <c r="L30" s="278">
        <v>0</v>
      </c>
      <c r="M30" s="278">
        <v>0</v>
      </c>
      <c r="N30" s="278">
        <v>0</v>
      </c>
      <c r="O30" s="252">
        <f t="shared" si="27"/>
        <v>0</v>
      </c>
      <c r="P30" s="252">
        <f t="shared" si="28"/>
        <v>0</v>
      </c>
      <c r="Q30" s="252">
        <f t="shared" si="29"/>
        <v>0</v>
      </c>
      <c r="R30" s="67">
        <v>25</v>
      </c>
      <c r="S30" s="375">
        <f t="shared" si="19"/>
        <v>0</v>
      </c>
      <c r="T30" s="376">
        <f t="shared" si="20"/>
        <v>0</v>
      </c>
      <c r="U30" s="376">
        <f t="shared" si="21"/>
        <v>0</v>
      </c>
      <c r="V30" s="376">
        <v>0</v>
      </c>
      <c r="W30" s="376">
        <v>0</v>
      </c>
      <c r="X30" s="376">
        <f t="shared" si="22"/>
        <v>0</v>
      </c>
      <c r="Y30" s="252">
        <f t="shared" si="30"/>
        <v>0</v>
      </c>
      <c r="Z30" s="252">
        <f t="shared" si="31"/>
        <v>0</v>
      </c>
      <c r="AA30" s="252">
        <f t="shared" si="32"/>
        <v>0</v>
      </c>
      <c r="AB30" s="67">
        <v>25</v>
      </c>
      <c r="AC30" s="375">
        <f t="shared" si="23"/>
        <v>0</v>
      </c>
      <c r="AD30" s="376">
        <f t="shared" si="24"/>
        <v>0</v>
      </c>
      <c r="AE30" s="376">
        <f t="shared" si="25"/>
        <v>0</v>
      </c>
      <c r="AF30" s="376">
        <v>0</v>
      </c>
      <c r="AG30" s="376">
        <v>0</v>
      </c>
      <c r="AH30" s="376">
        <f t="shared" si="26"/>
        <v>0</v>
      </c>
      <c r="AI30" s="252">
        <f t="shared" si="3"/>
        <v>0</v>
      </c>
      <c r="AJ30" s="252">
        <f t="shared" si="10"/>
        <v>0</v>
      </c>
      <c r="AK30" s="252">
        <f t="shared" si="11"/>
        <v>0</v>
      </c>
    </row>
    <row r="31" spans="1:42">
      <c r="A31" s="61" t="s">
        <v>219</v>
      </c>
      <c r="B31" s="384">
        <v>0</v>
      </c>
      <c r="C31" s="385">
        <v>0</v>
      </c>
      <c r="D31" s="385">
        <v>0</v>
      </c>
      <c r="E31" s="385">
        <v>0</v>
      </c>
      <c r="F31" s="385">
        <v>0</v>
      </c>
      <c r="G31" s="385">
        <v>0</v>
      </c>
      <c r="H31" s="67">
        <v>26</v>
      </c>
      <c r="I31" s="277">
        <v>0</v>
      </c>
      <c r="J31" s="278">
        <v>0</v>
      </c>
      <c r="K31" s="278">
        <v>0</v>
      </c>
      <c r="L31" s="278">
        <v>0</v>
      </c>
      <c r="M31" s="278">
        <v>0</v>
      </c>
      <c r="N31" s="278">
        <v>0</v>
      </c>
      <c r="O31" s="252">
        <f t="shared" si="27"/>
        <v>0</v>
      </c>
      <c r="P31" s="252">
        <f t="shared" si="28"/>
        <v>0</v>
      </c>
      <c r="Q31" s="252">
        <f t="shared" si="29"/>
        <v>0</v>
      </c>
      <c r="R31" s="67">
        <v>26</v>
      </c>
      <c r="S31" s="375">
        <f t="shared" si="19"/>
        <v>0</v>
      </c>
      <c r="T31" s="376">
        <f t="shared" si="20"/>
        <v>0</v>
      </c>
      <c r="U31" s="376">
        <f t="shared" si="21"/>
        <v>0</v>
      </c>
      <c r="V31" s="376">
        <v>0</v>
      </c>
      <c r="W31" s="376">
        <v>0</v>
      </c>
      <c r="X31" s="376">
        <f t="shared" si="22"/>
        <v>0</v>
      </c>
      <c r="Y31" s="252">
        <f t="shared" si="30"/>
        <v>0</v>
      </c>
      <c r="Z31" s="252">
        <f t="shared" si="31"/>
        <v>0</v>
      </c>
      <c r="AA31" s="252">
        <f t="shared" si="32"/>
        <v>0</v>
      </c>
      <c r="AB31" s="67">
        <v>26</v>
      </c>
      <c r="AC31" s="375">
        <f t="shared" si="23"/>
        <v>0</v>
      </c>
      <c r="AD31" s="376">
        <f t="shared" si="24"/>
        <v>0</v>
      </c>
      <c r="AE31" s="376">
        <f t="shared" si="25"/>
        <v>0</v>
      </c>
      <c r="AF31" s="376">
        <v>0</v>
      </c>
      <c r="AG31" s="376">
        <v>0</v>
      </c>
      <c r="AH31" s="376">
        <f t="shared" si="26"/>
        <v>0</v>
      </c>
      <c r="AI31" s="252">
        <f t="shared" si="3"/>
        <v>0</v>
      </c>
      <c r="AJ31" s="252">
        <f t="shared" si="10"/>
        <v>0</v>
      </c>
      <c r="AK31" s="252">
        <f t="shared" si="11"/>
        <v>0</v>
      </c>
    </row>
    <row r="32" spans="1:42">
      <c r="A32" s="61" t="s">
        <v>220</v>
      </c>
      <c r="B32" s="385">
        <v>0</v>
      </c>
      <c r="C32" s="385">
        <v>0</v>
      </c>
      <c r="D32" s="385">
        <v>0</v>
      </c>
      <c r="E32" s="385">
        <v>0</v>
      </c>
      <c r="F32" s="385">
        <v>0</v>
      </c>
      <c r="G32" s="385">
        <v>0</v>
      </c>
      <c r="H32" s="67">
        <v>27</v>
      </c>
      <c r="I32" s="277">
        <v>0</v>
      </c>
      <c r="J32" s="278">
        <v>0</v>
      </c>
      <c r="K32" s="278">
        <v>0</v>
      </c>
      <c r="L32" s="278">
        <v>0</v>
      </c>
      <c r="M32" s="278">
        <v>0</v>
      </c>
      <c r="N32" s="278">
        <v>0</v>
      </c>
      <c r="O32" s="252">
        <f t="shared" si="27"/>
        <v>0</v>
      </c>
      <c r="P32" s="252">
        <f t="shared" si="28"/>
        <v>0</v>
      </c>
      <c r="Q32" s="252">
        <f t="shared" si="29"/>
        <v>0</v>
      </c>
      <c r="R32" s="67">
        <v>27</v>
      </c>
      <c r="S32" s="375">
        <f t="shared" si="19"/>
        <v>0</v>
      </c>
      <c r="T32" s="376">
        <f t="shared" si="20"/>
        <v>0</v>
      </c>
      <c r="U32" s="376">
        <f t="shared" si="21"/>
        <v>0</v>
      </c>
      <c r="V32" s="376">
        <v>0</v>
      </c>
      <c r="W32" s="376">
        <v>0</v>
      </c>
      <c r="X32" s="376">
        <f t="shared" si="22"/>
        <v>0</v>
      </c>
      <c r="Y32" s="252">
        <f t="shared" si="30"/>
        <v>0</v>
      </c>
      <c r="Z32" s="252">
        <f t="shared" si="31"/>
        <v>0</v>
      </c>
      <c r="AA32" s="252">
        <f t="shared" si="32"/>
        <v>0</v>
      </c>
      <c r="AB32" s="67">
        <v>27</v>
      </c>
      <c r="AC32" s="375">
        <f t="shared" si="23"/>
        <v>0</v>
      </c>
      <c r="AD32" s="376">
        <f t="shared" si="24"/>
        <v>0</v>
      </c>
      <c r="AE32" s="376">
        <f t="shared" si="25"/>
        <v>0</v>
      </c>
      <c r="AF32" s="376">
        <v>0</v>
      </c>
      <c r="AG32" s="376">
        <v>0</v>
      </c>
      <c r="AH32" s="376">
        <f t="shared" si="26"/>
        <v>0</v>
      </c>
      <c r="AI32" s="252">
        <f t="shared" si="3"/>
        <v>0</v>
      </c>
      <c r="AJ32" s="252">
        <f t="shared" si="10"/>
        <v>0</v>
      </c>
      <c r="AK32" s="252">
        <f t="shared" si="11"/>
        <v>0</v>
      </c>
    </row>
    <row r="33" spans="1:37">
      <c r="A33" s="62" t="s">
        <v>216</v>
      </c>
      <c r="B33" s="386">
        <v>0</v>
      </c>
      <c r="C33" s="386">
        <v>0</v>
      </c>
      <c r="D33" s="386">
        <v>0</v>
      </c>
      <c r="E33" s="386">
        <v>0</v>
      </c>
      <c r="F33" s="386">
        <v>0</v>
      </c>
      <c r="G33" s="386">
        <v>0</v>
      </c>
      <c r="H33" s="67">
        <v>28</v>
      </c>
      <c r="I33" s="277">
        <v>0</v>
      </c>
      <c r="J33" s="278">
        <v>0</v>
      </c>
      <c r="K33" s="278">
        <v>0</v>
      </c>
      <c r="L33" s="278">
        <v>0</v>
      </c>
      <c r="M33" s="278">
        <v>0</v>
      </c>
      <c r="N33" s="278">
        <v>0</v>
      </c>
      <c r="O33" s="252">
        <f t="shared" si="27"/>
        <v>0</v>
      </c>
      <c r="P33" s="252">
        <f t="shared" si="28"/>
        <v>0</v>
      </c>
      <c r="Q33" s="252">
        <f t="shared" si="29"/>
        <v>0</v>
      </c>
      <c r="R33" s="67">
        <v>28</v>
      </c>
      <c r="S33" s="375">
        <f t="shared" si="19"/>
        <v>0</v>
      </c>
      <c r="T33" s="376">
        <f t="shared" si="20"/>
        <v>0</v>
      </c>
      <c r="U33" s="376">
        <f t="shared" si="21"/>
        <v>0</v>
      </c>
      <c r="V33" s="376">
        <v>0</v>
      </c>
      <c r="W33" s="376">
        <v>0</v>
      </c>
      <c r="X33" s="376">
        <f t="shared" si="22"/>
        <v>0</v>
      </c>
      <c r="Y33" s="252">
        <f t="shared" si="30"/>
        <v>0</v>
      </c>
      <c r="Z33" s="252">
        <f t="shared" si="31"/>
        <v>0</v>
      </c>
      <c r="AA33" s="252">
        <f t="shared" si="32"/>
        <v>0</v>
      </c>
      <c r="AB33" s="67">
        <v>28</v>
      </c>
      <c r="AC33" s="375">
        <f t="shared" si="23"/>
        <v>0</v>
      </c>
      <c r="AD33" s="376">
        <f t="shared" si="24"/>
        <v>0</v>
      </c>
      <c r="AE33" s="376">
        <f t="shared" si="25"/>
        <v>0</v>
      </c>
      <c r="AF33" s="376">
        <v>0</v>
      </c>
      <c r="AG33" s="376">
        <v>0</v>
      </c>
      <c r="AH33" s="376">
        <f t="shared" si="26"/>
        <v>0</v>
      </c>
      <c r="AI33" s="252">
        <f t="shared" si="3"/>
        <v>0</v>
      </c>
      <c r="AJ33" s="252">
        <f t="shared" si="10"/>
        <v>0</v>
      </c>
      <c r="AK33" s="252">
        <f t="shared" si="11"/>
        <v>0</v>
      </c>
    </row>
    <row r="34" spans="1:37" ht="15.75">
      <c r="A34" s="449" t="s">
        <v>241</v>
      </c>
      <c r="B34" s="67" t="s">
        <v>242</v>
      </c>
      <c r="E34" s="374"/>
      <c r="H34" s="67">
        <v>29</v>
      </c>
      <c r="I34" s="277">
        <v>0</v>
      </c>
      <c r="J34" s="278">
        <v>0</v>
      </c>
      <c r="K34" s="278">
        <v>0</v>
      </c>
      <c r="L34" s="278">
        <v>0</v>
      </c>
      <c r="M34" s="278">
        <v>0</v>
      </c>
      <c r="N34" s="278">
        <v>0</v>
      </c>
      <c r="O34" s="252">
        <f t="shared" si="27"/>
        <v>0</v>
      </c>
      <c r="P34" s="252">
        <f t="shared" si="28"/>
        <v>0</v>
      </c>
      <c r="Q34" s="252">
        <f t="shared" si="29"/>
        <v>0</v>
      </c>
      <c r="R34" s="67">
        <v>29</v>
      </c>
      <c r="S34" s="375">
        <f t="shared" si="19"/>
        <v>0</v>
      </c>
      <c r="T34" s="376">
        <f t="shared" si="20"/>
        <v>0</v>
      </c>
      <c r="U34" s="376">
        <f t="shared" si="21"/>
        <v>0</v>
      </c>
      <c r="V34" s="376">
        <v>0</v>
      </c>
      <c r="W34" s="376">
        <v>0</v>
      </c>
      <c r="X34" s="376">
        <f t="shared" si="22"/>
        <v>0</v>
      </c>
      <c r="Y34" s="252">
        <f t="shared" si="30"/>
        <v>0</v>
      </c>
      <c r="Z34" s="252">
        <f t="shared" si="31"/>
        <v>0</v>
      </c>
      <c r="AA34" s="252">
        <f t="shared" si="32"/>
        <v>0</v>
      </c>
      <c r="AB34" s="67">
        <v>29</v>
      </c>
      <c r="AC34" s="375">
        <f t="shared" si="23"/>
        <v>0</v>
      </c>
      <c r="AD34" s="376">
        <f t="shared" si="24"/>
        <v>0</v>
      </c>
      <c r="AE34" s="376">
        <f t="shared" si="25"/>
        <v>0</v>
      </c>
      <c r="AF34" s="376">
        <v>0</v>
      </c>
      <c r="AG34" s="376">
        <v>0</v>
      </c>
      <c r="AH34" s="376">
        <f t="shared" si="26"/>
        <v>0</v>
      </c>
      <c r="AI34" s="252">
        <f t="shared" si="3"/>
        <v>0</v>
      </c>
      <c r="AJ34" s="252">
        <f t="shared" si="10"/>
        <v>0</v>
      </c>
      <c r="AK34" s="252">
        <f t="shared" si="11"/>
        <v>0</v>
      </c>
    </row>
    <row r="35" spans="1:37">
      <c r="A35" s="446" t="s">
        <v>209</v>
      </c>
      <c r="B35" s="446" t="str">
        <f>H1</f>
        <v>No Action</v>
      </c>
      <c r="C35" s="446" t="str">
        <f>R1</f>
        <v>[Alt 1]</v>
      </c>
      <c r="D35" s="446" t="str">
        <f>AB1</f>
        <v>[Alt 2]</v>
      </c>
      <c r="E35" s="118"/>
      <c r="H35" s="67">
        <v>30</v>
      </c>
      <c r="I35" s="277">
        <v>0</v>
      </c>
      <c r="J35" s="278">
        <v>0</v>
      </c>
      <c r="K35" s="278">
        <v>0</v>
      </c>
      <c r="L35" s="278">
        <v>0</v>
      </c>
      <c r="M35" s="278">
        <v>0</v>
      </c>
      <c r="N35" s="278">
        <v>0</v>
      </c>
      <c r="O35" s="252">
        <f t="shared" si="27"/>
        <v>0</v>
      </c>
      <c r="P35" s="252">
        <f t="shared" si="28"/>
        <v>0</v>
      </c>
      <c r="Q35" s="252">
        <f t="shared" si="29"/>
        <v>0</v>
      </c>
      <c r="R35" s="67">
        <v>30</v>
      </c>
      <c r="S35" s="375">
        <f t="shared" si="19"/>
        <v>0</v>
      </c>
      <c r="T35" s="376">
        <f t="shared" si="20"/>
        <v>0</v>
      </c>
      <c r="U35" s="376">
        <f t="shared" si="21"/>
        <v>0</v>
      </c>
      <c r="V35" s="376">
        <v>0</v>
      </c>
      <c r="W35" s="376">
        <v>0</v>
      </c>
      <c r="X35" s="376">
        <f t="shared" si="22"/>
        <v>0</v>
      </c>
      <c r="Y35" s="252">
        <f t="shared" si="30"/>
        <v>0</v>
      </c>
      <c r="Z35" s="252">
        <f t="shared" si="31"/>
        <v>0</v>
      </c>
      <c r="AA35" s="252">
        <f t="shared" si="32"/>
        <v>0</v>
      </c>
      <c r="AB35" s="67">
        <v>30</v>
      </c>
      <c r="AC35" s="375">
        <f t="shared" si="23"/>
        <v>0</v>
      </c>
      <c r="AD35" s="376">
        <f t="shared" si="24"/>
        <v>0</v>
      </c>
      <c r="AE35" s="376">
        <f t="shared" si="25"/>
        <v>0</v>
      </c>
      <c r="AF35" s="376">
        <v>0</v>
      </c>
      <c r="AG35" s="376">
        <v>0</v>
      </c>
      <c r="AH35" s="376">
        <f t="shared" si="26"/>
        <v>0</v>
      </c>
      <c r="AI35" s="252">
        <f t="shared" si="3"/>
        <v>0</v>
      </c>
      <c r="AJ35" s="252">
        <f t="shared" si="10"/>
        <v>0</v>
      </c>
      <c r="AK35" s="252">
        <f t="shared" si="11"/>
        <v>0</v>
      </c>
    </row>
    <row r="36" spans="1:37">
      <c r="A36" s="460" t="s">
        <v>211</v>
      </c>
      <c r="B36" s="373">
        <f>Alternatives_Assumptions!B36</f>
        <v>0</v>
      </c>
      <c r="C36" s="373">
        <f>Alternatives_Assumptions!C36</f>
        <v>0</v>
      </c>
      <c r="D36" s="410">
        <f>Alternatives_Assumptions!D36</f>
        <v>0</v>
      </c>
      <c r="E36" s="118"/>
      <c r="F36" s="67"/>
      <c r="G36" s="67"/>
      <c r="H36" s="67">
        <v>31</v>
      </c>
      <c r="I36" s="277">
        <v>0</v>
      </c>
      <c r="J36" s="278">
        <v>0</v>
      </c>
      <c r="K36" s="278">
        <v>0</v>
      </c>
      <c r="L36" s="278">
        <v>0</v>
      </c>
      <c r="M36" s="278">
        <v>0</v>
      </c>
      <c r="N36" s="278">
        <v>0</v>
      </c>
      <c r="O36" s="252">
        <f t="shared" si="27"/>
        <v>0</v>
      </c>
      <c r="P36" s="252">
        <f t="shared" si="28"/>
        <v>0</v>
      </c>
      <c r="Q36" s="252">
        <f t="shared" si="29"/>
        <v>0</v>
      </c>
      <c r="R36" s="67">
        <v>31</v>
      </c>
      <c r="S36" s="375">
        <f t="shared" si="19"/>
        <v>0</v>
      </c>
      <c r="T36" s="376">
        <f t="shared" si="20"/>
        <v>0</v>
      </c>
      <c r="U36" s="376">
        <f t="shared" si="21"/>
        <v>0</v>
      </c>
      <c r="V36" s="376">
        <v>0</v>
      </c>
      <c r="W36" s="376">
        <v>0</v>
      </c>
      <c r="X36" s="376">
        <f t="shared" si="22"/>
        <v>0</v>
      </c>
      <c r="Y36" s="252">
        <f t="shared" si="30"/>
        <v>0</v>
      </c>
      <c r="Z36" s="252">
        <f t="shared" si="31"/>
        <v>0</v>
      </c>
      <c r="AA36" s="252">
        <f t="shared" si="32"/>
        <v>0</v>
      </c>
      <c r="AB36" s="67">
        <v>31</v>
      </c>
      <c r="AC36" s="375">
        <f t="shared" si="23"/>
        <v>0</v>
      </c>
      <c r="AD36" s="376">
        <f t="shared" si="24"/>
        <v>0</v>
      </c>
      <c r="AE36" s="376">
        <f t="shared" si="25"/>
        <v>0</v>
      </c>
      <c r="AF36" s="376">
        <v>0</v>
      </c>
      <c r="AG36" s="376">
        <v>0</v>
      </c>
      <c r="AH36" s="376">
        <f t="shared" si="26"/>
        <v>0</v>
      </c>
      <c r="AI36" s="252">
        <f t="shared" si="3"/>
        <v>0</v>
      </c>
      <c r="AJ36" s="252">
        <f t="shared" si="10"/>
        <v>0</v>
      </c>
      <c r="AK36" s="252">
        <f t="shared" si="11"/>
        <v>0</v>
      </c>
    </row>
    <row r="37" spans="1:37">
      <c r="A37" s="461" t="s">
        <v>212</v>
      </c>
      <c r="B37" s="411">
        <f>Alternatives_Assumptions!B37</f>
        <v>0</v>
      </c>
      <c r="C37" s="411">
        <f>Alternatives_Assumptions!C37</f>
        <v>0</v>
      </c>
      <c r="D37" s="412">
        <f>Alternatives_Assumptions!D37</f>
        <v>0</v>
      </c>
      <c r="E37" s="118"/>
      <c r="F37" s="67"/>
      <c r="G37" s="67"/>
      <c r="H37" s="67">
        <v>32</v>
      </c>
      <c r="I37" s="277">
        <v>0</v>
      </c>
      <c r="J37" s="278">
        <v>0</v>
      </c>
      <c r="K37" s="278">
        <v>0</v>
      </c>
      <c r="L37" s="278">
        <v>0</v>
      </c>
      <c r="M37" s="278">
        <v>0</v>
      </c>
      <c r="N37" s="278">
        <v>0</v>
      </c>
      <c r="O37" s="252">
        <f t="shared" si="27"/>
        <v>0</v>
      </c>
      <c r="P37" s="252">
        <f t="shared" si="28"/>
        <v>0</v>
      </c>
      <c r="Q37" s="252">
        <f t="shared" si="29"/>
        <v>0</v>
      </c>
      <c r="R37" s="67">
        <v>32</v>
      </c>
      <c r="S37" s="375">
        <f t="shared" si="19"/>
        <v>0</v>
      </c>
      <c r="T37" s="376">
        <f t="shared" si="20"/>
        <v>0</v>
      </c>
      <c r="U37" s="376">
        <f t="shared" si="21"/>
        <v>0</v>
      </c>
      <c r="V37" s="376">
        <v>0</v>
      </c>
      <c r="W37" s="376">
        <v>0</v>
      </c>
      <c r="X37" s="376">
        <f t="shared" si="22"/>
        <v>0</v>
      </c>
      <c r="Y37" s="252">
        <f t="shared" si="30"/>
        <v>0</v>
      </c>
      <c r="Z37" s="252">
        <f t="shared" si="31"/>
        <v>0</v>
      </c>
      <c r="AA37" s="252">
        <f t="shared" si="32"/>
        <v>0</v>
      </c>
      <c r="AB37" s="67">
        <v>32</v>
      </c>
      <c r="AC37" s="375">
        <f t="shared" si="23"/>
        <v>0</v>
      </c>
      <c r="AD37" s="376">
        <f t="shared" si="24"/>
        <v>0</v>
      </c>
      <c r="AE37" s="376">
        <f t="shared" si="25"/>
        <v>0</v>
      </c>
      <c r="AF37" s="376">
        <v>0</v>
      </c>
      <c r="AG37" s="376">
        <v>0</v>
      </c>
      <c r="AH37" s="376">
        <f t="shared" si="26"/>
        <v>0</v>
      </c>
      <c r="AI37" s="252">
        <f t="shared" si="3"/>
        <v>0</v>
      </c>
      <c r="AJ37" s="252">
        <f t="shared" si="10"/>
        <v>0</v>
      </c>
      <c r="AK37" s="252">
        <f t="shared" si="11"/>
        <v>0</v>
      </c>
    </row>
    <row r="38" spans="1:37">
      <c r="A38" s="461" t="s">
        <v>213</v>
      </c>
      <c r="B38" s="411">
        <f>Alternatives_Assumptions!B38</f>
        <v>0</v>
      </c>
      <c r="C38" s="411">
        <f>Alternatives_Assumptions!C38</f>
        <v>0</v>
      </c>
      <c r="D38" s="412">
        <f>Alternatives_Assumptions!D38</f>
        <v>0</v>
      </c>
      <c r="E38" s="118"/>
      <c r="F38" s="67"/>
      <c r="G38" s="67"/>
      <c r="H38" s="67">
        <v>33</v>
      </c>
      <c r="I38" s="277">
        <v>0</v>
      </c>
      <c r="J38" s="278">
        <v>0</v>
      </c>
      <c r="K38" s="278">
        <v>0</v>
      </c>
      <c r="L38" s="278">
        <v>0</v>
      </c>
      <c r="M38" s="278">
        <v>0</v>
      </c>
      <c r="N38" s="278">
        <v>0</v>
      </c>
      <c r="O38" s="252">
        <f t="shared" si="27"/>
        <v>0</v>
      </c>
      <c r="P38" s="252">
        <f t="shared" si="28"/>
        <v>0</v>
      </c>
      <c r="Q38" s="252">
        <f t="shared" si="29"/>
        <v>0</v>
      </c>
      <c r="R38" s="67">
        <v>33</v>
      </c>
      <c r="S38" s="375">
        <f t="shared" si="19"/>
        <v>0</v>
      </c>
      <c r="T38" s="376">
        <f t="shared" si="20"/>
        <v>0</v>
      </c>
      <c r="U38" s="376">
        <f t="shared" si="21"/>
        <v>0</v>
      </c>
      <c r="V38" s="376">
        <v>0</v>
      </c>
      <c r="W38" s="376">
        <v>0</v>
      </c>
      <c r="X38" s="376">
        <f t="shared" si="22"/>
        <v>0</v>
      </c>
      <c r="Y38" s="252">
        <f t="shared" si="30"/>
        <v>0</v>
      </c>
      <c r="Z38" s="252">
        <f t="shared" si="31"/>
        <v>0</v>
      </c>
      <c r="AA38" s="252">
        <f t="shared" si="32"/>
        <v>0</v>
      </c>
      <c r="AB38" s="67">
        <v>33</v>
      </c>
      <c r="AC38" s="375">
        <f t="shared" si="23"/>
        <v>0</v>
      </c>
      <c r="AD38" s="376">
        <f t="shared" si="24"/>
        <v>0</v>
      </c>
      <c r="AE38" s="376">
        <f t="shared" si="25"/>
        <v>0</v>
      </c>
      <c r="AF38" s="376">
        <v>0</v>
      </c>
      <c r="AG38" s="376">
        <v>0</v>
      </c>
      <c r="AH38" s="376">
        <f t="shared" si="26"/>
        <v>0</v>
      </c>
      <c r="AI38" s="252">
        <f t="shared" si="3"/>
        <v>0</v>
      </c>
      <c r="AJ38" s="252">
        <f t="shared" si="10"/>
        <v>0</v>
      </c>
      <c r="AK38" s="252">
        <f t="shared" si="11"/>
        <v>0</v>
      </c>
    </row>
    <row r="39" spans="1:37">
      <c r="A39" s="461" t="s">
        <v>214</v>
      </c>
      <c r="B39" s="411">
        <f>Alternatives_Assumptions!B39</f>
        <v>0</v>
      </c>
      <c r="C39" s="411">
        <f>Alternatives_Assumptions!C39</f>
        <v>0</v>
      </c>
      <c r="D39" s="412">
        <f>Alternatives_Assumptions!D39</f>
        <v>0</v>
      </c>
      <c r="E39" s="118"/>
      <c r="F39" s="67"/>
      <c r="G39" s="67"/>
      <c r="H39" s="67">
        <v>34</v>
      </c>
      <c r="I39" s="277">
        <v>0</v>
      </c>
      <c r="J39" s="278">
        <v>0</v>
      </c>
      <c r="K39" s="278">
        <v>0</v>
      </c>
      <c r="L39" s="278">
        <v>0</v>
      </c>
      <c r="M39" s="278">
        <v>0</v>
      </c>
      <c r="N39" s="278">
        <v>0</v>
      </c>
      <c r="O39" s="252">
        <f t="shared" si="27"/>
        <v>0</v>
      </c>
      <c r="P39" s="252">
        <f t="shared" si="28"/>
        <v>0</v>
      </c>
      <c r="Q39" s="252">
        <f t="shared" si="29"/>
        <v>0</v>
      </c>
      <c r="R39" s="67">
        <v>34</v>
      </c>
      <c r="S39" s="375">
        <f t="shared" si="19"/>
        <v>0</v>
      </c>
      <c r="T39" s="376">
        <f t="shared" si="20"/>
        <v>0</v>
      </c>
      <c r="U39" s="376">
        <f t="shared" si="21"/>
        <v>0</v>
      </c>
      <c r="V39" s="376">
        <v>0</v>
      </c>
      <c r="W39" s="376">
        <v>0</v>
      </c>
      <c r="X39" s="376">
        <f t="shared" si="22"/>
        <v>0</v>
      </c>
      <c r="Y39" s="252">
        <f t="shared" si="30"/>
        <v>0</v>
      </c>
      <c r="Z39" s="252">
        <f t="shared" si="31"/>
        <v>0</v>
      </c>
      <c r="AA39" s="252">
        <f t="shared" si="32"/>
        <v>0</v>
      </c>
      <c r="AB39" s="67">
        <v>34</v>
      </c>
      <c r="AC39" s="375">
        <f t="shared" si="23"/>
        <v>0</v>
      </c>
      <c r="AD39" s="376">
        <f t="shared" si="24"/>
        <v>0</v>
      </c>
      <c r="AE39" s="376">
        <f t="shared" si="25"/>
        <v>0</v>
      </c>
      <c r="AF39" s="376">
        <v>0</v>
      </c>
      <c r="AG39" s="376">
        <v>0</v>
      </c>
      <c r="AH39" s="376">
        <f t="shared" si="26"/>
        <v>0</v>
      </c>
      <c r="AI39" s="252">
        <f t="shared" si="3"/>
        <v>0</v>
      </c>
      <c r="AJ39" s="252">
        <f t="shared" si="10"/>
        <v>0</v>
      </c>
      <c r="AK39" s="252">
        <f t="shared" si="11"/>
        <v>0</v>
      </c>
    </row>
    <row r="40" spans="1:37">
      <c r="A40" s="462" t="s">
        <v>215</v>
      </c>
      <c r="B40" s="463">
        <f>Alternatives_Assumptions!B40</f>
        <v>0</v>
      </c>
      <c r="C40" s="463">
        <f>Alternatives_Assumptions!C40</f>
        <v>0</v>
      </c>
      <c r="D40" s="464">
        <f>Alternatives_Assumptions!D40</f>
        <v>0</v>
      </c>
      <c r="E40" s="374"/>
      <c r="F40" s="67"/>
      <c r="G40" s="67"/>
      <c r="H40" s="67">
        <v>35</v>
      </c>
      <c r="I40" s="277">
        <v>0</v>
      </c>
      <c r="J40" s="278">
        <v>0</v>
      </c>
      <c r="K40" s="278">
        <v>0</v>
      </c>
      <c r="L40" s="278">
        <v>0</v>
      </c>
      <c r="M40" s="278">
        <v>0</v>
      </c>
      <c r="N40" s="278">
        <v>0</v>
      </c>
      <c r="O40" s="252">
        <f t="shared" si="27"/>
        <v>0</v>
      </c>
      <c r="P40" s="252">
        <f t="shared" si="28"/>
        <v>0</v>
      </c>
      <c r="Q40" s="252">
        <f t="shared" si="29"/>
        <v>0</v>
      </c>
      <c r="R40" s="67">
        <v>35</v>
      </c>
      <c r="S40" s="375">
        <f t="shared" si="19"/>
        <v>0</v>
      </c>
      <c r="T40" s="376">
        <f t="shared" si="20"/>
        <v>0</v>
      </c>
      <c r="U40" s="376">
        <f t="shared" si="21"/>
        <v>0</v>
      </c>
      <c r="V40" s="376">
        <v>0</v>
      </c>
      <c r="W40" s="376">
        <v>0</v>
      </c>
      <c r="X40" s="376">
        <f t="shared" si="22"/>
        <v>0</v>
      </c>
      <c r="Y40" s="252">
        <f t="shared" si="30"/>
        <v>0</v>
      </c>
      <c r="Z40" s="252">
        <f t="shared" si="31"/>
        <v>0</v>
      </c>
      <c r="AA40" s="252">
        <f t="shared" si="32"/>
        <v>0</v>
      </c>
      <c r="AB40" s="67">
        <v>35</v>
      </c>
      <c r="AC40" s="375">
        <f t="shared" si="23"/>
        <v>0</v>
      </c>
      <c r="AD40" s="376">
        <f t="shared" si="24"/>
        <v>0</v>
      </c>
      <c r="AE40" s="376">
        <f t="shared" si="25"/>
        <v>0</v>
      </c>
      <c r="AF40" s="376">
        <v>0</v>
      </c>
      <c r="AG40" s="376">
        <v>0</v>
      </c>
      <c r="AH40" s="376">
        <f t="shared" si="26"/>
        <v>0</v>
      </c>
      <c r="AI40" s="252">
        <f t="shared" si="3"/>
        <v>0</v>
      </c>
      <c r="AJ40" s="252">
        <f t="shared" si="10"/>
        <v>0</v>
      </c>
      <c r="AK40" s="252">
        <f t="shared" si="11"/>
        <v>0</v>
      </c>
    </row>
    <row r="41" spans="1:37">
      <c r="A41" s="413" t="s">
        <v>210</v>
      </c>
      <c r="B41" s="414">
        <f t="shared" ref="B41:D41" si="33">SUM(B36:B40)</f>
        <v>0</v>
      </c>
      <c r="C41" s="414">
        <f t="shared" si="33"/>
        <v>0</v>
      </c>
      <c r="D41" s="415">
        <f t="shared" si="33"/>
        <v>0</v>
      </c>
      <c r="E41" s="67"/>
      <c r="F41" s="67"/>
      <c r="G41" s="67"/>
      <c r="H41" s="67">
        <v>36</v>
      </c>
      <c r="I41" s="277">
        <v>0</v>
      </c>
      <c r="J41" s="278">
        <v>0</v>
      </c>
      <c r="K41" s="278">
        <v>0</v>
      </c>
      <c r="L41" s="278">
        <v>0</v>
      </c>
      <c r="M41" s="278">
        <v>0</v>
      </c>
      <c r="N41" s="278">
        <v>0</v>
      </c>
      <c r="O41" s="252">
        <f t="shared" si="27"/>
        <v>0</v>
      </c>
      <c r="P41" s="252">
        <f t="shared" si="28"/>
        <v>0</v>
      </c>
      <c r="Q41" s="252">
        <f t="shared" si="29"/>
        <v>0</v>
      </c>
      <c r="R41" s="67">
        <v>36</v>
      </c>
      <c r="S41" s="375">
        <f t="shared" si="19"/>
        <v>0</v>
      </c>
      <c r="T41" s="376">
        <f t="shared" si="20"/>
        <v>0</v>
      </c>
      <c r="U41" s="376">
        <f t="shared" si="21"/>
        <v>0</v>
      </c>
      <c r="V41" s="376">
        <v>0</v>
      </c>
      <c r="W41" s="376">
        <v>0</v>
      </c>
      <c r="X41" s="376">
        <f t="shared" si="22"/>
        <v>0</v>
      </c>
      <c r="Y41" s="252">
        <f t="shared" si="30"/>
        <v>0</v>
      </c>
      <c r="Z41" s="252">
        <f t="shared" si="31"/>
        <v>0</v>
      </c>
      <c r="AA41" s="252">
        <f t="shared" si="32"/>
        <v>0</v>
      </c>
      <c r="AB41" s="67">
        <v>36</v>
      </c>
      <c r="AC41" s="375">
        <f t="shared" si="23"/>
        <v>0</v>
      </c>
      <c r="AD41" s="376">
        <f t="shared" si="24"/>
        <v>0</v>
      </c>
      <c r="AE41" s="376">
        <f t="shared" si="25"/>
        <v>0</v>
      </c>
      <c r="AF41" s="376">
        <v>0</v>
      </c>
      <c r="AG41" s="376">
        <v>0</v>
      </c>
      <c r="AH41" s="376">
        <f t="shared" si="26"/>
        <v>0</v>
      </c>
      <c r="AI41" s="252">
        <f t="shared" si="3"/>
        <v>0</v>
      </c>
      <c r="AJ41" s="252">
        <f t="shared" si="10"/>
        <v>0</v>
      </c>
      <c r="AK41" s="252">
        <f t="shared" si="11"/>
        <v>0</v>
      </c>
    </row>
    <row r="42" spans="1:37">
      <c r="C42" s="67"/>
      <c r="D42" s="67"/>
      <c r="E42" s="67"/>
      <c r="F42" s="67"/>
      <c r="G42" s="67"/>
      <c r="H42" s="67">
        <v>37</v>
      </c>
      <c r="I42" s="277">
        <v>0</v>
      </c>
      <c r="J42" s="278">
        <v>0</v>
      </c>
      <c r="K42" s="278">
        <v>0</v>
      </c>
      <c r="L42" s="278">
        <v>0</v>
      </c>
      <c r="M42" s="278">
        <v>0</v>
      </c>
      <c r="N42" s="278">
        <v>0</v>
      </c>
      <c r="O42" s="252">
        <f t="shared" si="27"/>
        <v>0</v>
      </c>
      <c r="P42" s="252">
        <f t="shared" si="28"/>
        <v>0</v>
      </c>
      <c r="Q42" s="252">
        <f t="shared" si="29"/>
        <v>0</v>
      </c>
      <c r="R42" s="67">
        <v>37</v>
      </c>
      <c r="S42" s="375">
        <f t="shared" si="19"/>
        <v>0</v>
      </c>
      <c r="T42" s="376">
        <f t="shared" si="20"/>
        <v>0</v>
      </c>
      <c r="U42" s="376">
        <f t="shared" si="21"/>
        <v>0</v>
      </c>
      <c r="V42" s="376">
        <v>0</v>
      </c>
      <c r="W42" s="376">
        <v>0</v>
      </c>
      <c r="X42" s="376">
        <f t="shared" si="22"/>
        <v>0</v>
      </c>
      <c r="Y42" s="252">
        <f t="shared" si="30"/>
        <v>0</v>
      </c>
      <c r="Z42" s="252">
        <f t="shared" si="31"/>
        <v>0</v>
      </c>
      <c r="AA42" s="252">
        <f t="shared" si="32"/>
        <v>0</v>
      </c>
      <c r="AB42" s="67">
        <v>37</v>
      </c>
      <c r="AC42" s="375">
        <f t="shared" si="23"/>
        <v>0</v>
      </c>
      <c r="AD42" s="376">
        <f t="shared" si="24"/>
        <v>0</v>
      </c>
      <c r="AE42" s="376">
        <f t="shared" si="25"/>
        <v>0</v>
      </c>
      <c r="AF42" s="376">
        <v>0</v>
      </c>
      <c r="AG42" s="376">
        <v>0</v>
      </c>
      <c r="AH42" s="376">
        <f t="shared" si="26"/>
        <v>0</v>
      </c>
      <c r="AI42" s="252">
        <f t="shared" si="3"/>
        <v>0</v>
      </c>
      <c r="AJ42" s="252">
        <f t="shared" si="10"/>
        <v>0</v>
      </c>
      <c r="AK42" s="252">
        <f t="shared" si="11"/>
        <v>0</v>
      </c>
    </row>
    <row r="43" spans="1:37">
      <c r="A43" s="48" t="s">
        <v>221</v>
      </c>
      <c r="B43" s="48"/>
      <c r="C43" s="48"/>
      <c r="D43" s="48"/>
      <c r="E43" s="67"/>
      <c r="F43" s="67"/>
      <c r="G43" s="67"/>
      <c r="H43" s="67">
        <v>38</v>
      </c>
      <c r="I43" s="277">
        <v>0</v>
      </c>
      <c r="J43" s="278">
        <v>0</v>
      </c>
      <c r="K43" s="278">
        <v>0</v>
      </c>
      <c r="L43" s="278">
        <v>0</v>
      </c>
      <c r="M43" s="278">
        <v>0</v>
      </c>
      <c r="N43" s="278">
        <v>0</v>
      </c>
      <c r="O43" s="252">
        <f t="shared" si="27"/>
        <v>0</v>
      </c>
      <c r="P43" s="252">
        <f t="shared" si="28"/>
        <v>0</v>
      </c>
      <c r="Q43" s="252">
        <f t="shared" si="29"/>
        <v>0</v>
      </c>
      <c r="R43" s="67">
        <v>38</v>
      </c>
      <c r="S43" s="375">
        <f t="shared" si="19"/>
        <v>0</v>
      </c>
      <c r="T43" s="376">
        <f t="shared" si="20"/>
        <v>0</v>
      </c>
      <c r="U43" s="376">
        <f t="shared" si="21"/>
        <v>0</v>
      </c>
      <c r="V43" s="376">
        <v>0</v>
      </c>
      <c r="W43" s="376">
        <v>0</v>
      </c>
      <c r="X43" s="376">
        <f t="shared" si="22"/>
        <v>0</v>
      </c>
      <c r="Y43" s="252">
        <f t="shared" si="30"/>
        <v>0</v>
      </c>
      <c r="Z43" s="252">
        <f t="shared" si="31"/>
        <v>0</v>
      </c>
      <c r="AA43" s="252">
        <f t="shared" si="32"/>
        <v>0</v>
      </c>
      <c r="AB43" s="67">
        <v>38</v>
      </c>
      <c r="AC43" s="375">
        <f t="shared" si="23"/>
        <v>0</v>
      </c>
      <c r="AD43" s="376">
        <f t="shared" si="24"/>
        <v>0</v>
      </c>
      <c r="AE43" s="376">
        <f t="shared" si="25"/>
        <v>0</v>
      </c>
      <c r="AF43" s="376">
        <v>0</v>
      </c>
      <c r="AG43" s="376">
        <v>0</v>
      </c>
      <c r="AH43" s="376">
        <f t="shared" si="26"/>
        <v>0</v>
      </c>
      <c r="AI43" s="252">
        <f t="shared" si="3"/>
        <v>0</v>
      </c>
      <c r="AJ43" s="252">
        <f t="shared" si="10"/>
        <v>0</v>
      </c>
      <c r="AK43" s="252">
        <f t="shared" si="11"/>
        <v>0</v>
      </c>
    </row>
    <row r="44" spans="1:37">
      <c r="A44" s="118" t="s">
        <v>217</v>
      </c>
      <c r="B44" s="381">
        <v>0.2</v>
      </c>
      <c r="C44" s="55" t="s">
        <v>222</v>
      </c>
      <c r="D44" s="55"/>
      <c r="E44" s="67"/>
      <c r="F44" s="67"/>
      <c r="G44" s="67"/>
      <c r="H44" s="67">
        <v>39</v>
      </c>
      <c r="I44" s="277">
        <v>0</v>
      </c>
      <c r="J44" s="278">
        <v>0</v>
      </c>
      <c r="K44" s="278">
        <v>0</v>
      </c>
      <c r="L44" s="278">
        <v>0</v>
      </c>
      <c r="M44" s="278">
        <v>0</v>
      </c>
      <c r="N44" s="278">
        <v>0</v>
      </c>
      <c r="O44" s="252">
        <f t="shared" si="27"/>
        <v>0</v>
      </c>
      <c r="P44" s="252">
        <f t="shared" si="28"/>
        <v>0</v>
      </c>
      <c r="Q44" s="252">
        <f t="shared" si="29"/>
        <v>0</v>
      </c>
      <c r="R44" s="67">
        <v>39</v>
      </c>
      <c r="S44" s="375">
        <f t="shared" si="19"/>
        <v>0</v>
      </c>
      <c r="T44" s="376">
        <f t="shared" si="20"/>
        <v>0</v>
      </c>
      <c r="U44" s="376">
        <f t="shared" si="21"/>
        <v>0</v>
      </c>
      <c r="V44" s="376">
        <v>0</v>
      </c>
      <c r="W44" s="376">
        <v>0</v>
      </c>
      <c r="X44" s="376">
        <f t="shared" si="22"/>
        <v>0</v>
      </c>
      <c r="Y44" s="252">
        <f t="shared" si="30"/>
        <v>0</v>
      </c>
      <c r="Z44" s="252">
        <f t="shared" si="31"/>
        <v>0</v>
      </c>
      <c r="AA44" s="252">
        <f t="shared" si="32"/>
        <v>0</v>
      </c>
      <c r="AB44" s="67">
        <v>39</v>
      </c>
      <c r="AC44" s="375">
        <f t="shared" si="23"/>
        <v>0</v>
      </c>
      <c r="AD44" s="376">
        <f t="shared" si="24"/>
        <v>0</v>
      </c>
      <c r="AE44" s="376">
        <f t="shared" si="25"/>
        <v>0</v>
      </c>
      <c r="AF44" s="376">
        <v>0</v>
      </c>
      <c r="AG44" s="376">
        <v>0</v>
      </c>
      <c r="AH44" s="376">
        <f t="shared" si="26"/>
        <v>0</v>
      </c>
      <c r="AI44" s="252">
        <f t="shared" si="3"/>
        <v>0</v>
      </c>
      <c r="AJ44" s="252">
        <f t="shared" si="10"/>
        <v>0</v>
      </c>
      <c r="AK44" s="252">
        <f t="shared" si="11"/>
        <v>0</v>
      </c>
    </row>
    <row r="45" spans="1:37">
      <c r="A45" s="118" t="s">
        <v>74</v>
      </c>
      <c r="B45" s="55"/>
      <c r="C45" s="55"/>
      <c r="D45" s="55"/>
      <c r="E45" s="67"/>
      <c r="F45" s="67"/>
      <c r="G45" s="67"/>
      <c r="H45" s="67">
        <v>40</v>
      </c>
      <c r="I45" s="277">
        <v>0</v>
      </c>
      <c r="J45" s="278">
        <v>0</v>
      </c>
      <c r="K45" s="278">
        <v>0</v>
      </c>
      <c r="L45" s="278">
        <v>0</v>
      </c>
      <c r="M45" s="278">
        <v>0</v>
      </c>
      <c r="N45" s="278">
        <v>0</v>
      </c>
      <c r="O45" s="252">
        <f t="shared" si="27"/>
        <v>0</v>
      </c>
      <c r="P45" s="252">
        <f t="shared" si="28"/>
        <v>0</v>
      </c>
      <c r="Q45" s="252">
        <f t="shared" si="29"/>
        <v>0</v>
      </c>
      <c r="R45" s="67">
        <v>40</v>
      </c>
      <c r="S45" s="375">
        <f t="shared" si="19"/>
        <v>0</v>
      </c>
      <c r="T45" s="376">
        <f t="shared" si="20"/>
        <v>0</v>
      </c>
      <c r="U45" s="376">
        <f t="shared" si="21"/>
        <v>0</v>
      </c>
      <c r="V45" s="376">
        <v>0</v>
      </c>
      <c r="W45" s="376">
        <v>0</v>
      </c>
      <c r="X45" s="376">
        <f t="shared" si="22"/>
        <v>0</v>
      </c>
      <c r="Y45" s="252">
        <f t="shared" si="30"/>
        <v>0</v>
      </c>
      <c r="Z45" s="252">
        <f t="shared" si="31"/>
        <v>0</v>
      </c>
      <c r="AA45" s="252">
        <f t="shared" si="32"/>
        <v>0</v>
      </c>
      <c r="AB45" s="67">
        <v>40</v>
      </c>
      <c r="AC45" s="375">
        <f t="shared" si="23"/>
        <v>0</v>
      </c>
      <c r="AD45" s="376">
        <f t="shared" si="24"/>
        <v>0</v>
      </c>
      <c r="AE45" s="376">
        <f t="shared" si="25"/>
        <v>0</v>
      </c>
      <c r="AF45" s="376">
        <v>0</v>
      </c>
      <c r="AG45" s="376">
        <v>0</v>
      </c>
      <c r="AH45" s="376">
        <f t="shared" si="26"/>
        <v>0</v>
      </c>
      <c r="AI45" s="252">
        <f t="shared" si="3"/>
        <v>0</v>
      </c>
      <c r="AJ45" s="252">
        <f t="shared" si="10"/>
        <v>0</v>
      </c>
      <c r="AK45" s="252">
        <f t="shared" si="11"/>
        <v>0</v>
      </c>
    </row>
    <row r="46" spans="1:37">
      <c r="A46" s="118" t="s">
        <v>215</v>
      </c>
      <c r="B46" s="381">
        <v>0.8</v>
      </c>
      <c r="C46" s="55" t="s">
        <v>222</v>
      </c>
      <c r="D46" s="55"/>
      <c r="E46" s="67"/>
      <c r="F46" s="67"/>
      <c r="G46" s="67"/>
      <c r="H46" s="67">
        <v>41</v>
      </c>
      <c r="I46" s="277">
        <v>0</v>
      </c>
      <c r="J46" s="278">
        <v>0</v>
      </c>
      <c r="K46" s="278">
        <v>0</v>
      </c>
      <c r="L46" s="278">
        <v>0</v>
      </c>
      <c r="M46" s="278">
        <v>0</v>
      </c>
      <c r="N46" s="278">
        <v>0</v>
      </c>
      <c r="O46" s="252">
        <f t="shared" si="27"/>
        <v>0</v>
      </c>
      <c r="P46" s="252">
        <f t="shared" si="28"/>
        <v>0</v>
      </c>
      <c r="Q46" s="252">
        <f t="shared" si="29"/>
        <v>0</v>
      </c>
      <c r="R46" s="67">
        <v>41</v>
      </c>
      <c r="S46" s="375">
        <f t="shared" si="19"/>
        <v>0</v>
      </c>
      <c r="T46" s="376">
        <f t="shared" si="20"/>
        <v>0</v>
      </c>
      <c r="U46" s="376">
        <f t="shared" si="21"/>
        <v>0</v>
      </c>
      <c r="V46" s="376">
        <v>0</v>
      </c>
      <c r="W46" s="376">
        <v>0</v>
      </c>
      <c r="X46" s="376">
        <f t="shared" si="22"/>
        <v>0</v>
      </c>
      <c r="Y46" s="252">
        <f t="shared" si="30"/>
        <v>0</v>
      </c>
      <c r="Z46" s="252">
        <f t="shared" si="31"/>
        <v>0</v>
      </c>
      <c r="AA46" s="252">
        <f t="shared" si="32"/>
        <v>0</v>
      </c>
      <c r="AB46" s="67">
        <v>41</v>
      </c>
      <c r="AC46" s="375">
        <f t="shared" si="23"/>
        <v>0</v>
      </c>
      <c r="AD46" s="376">
        <f t="shared" si="24"/>
        <v>0</v>
      </c>
      <c r="AE46" s="376">
        <f t="shared" si="25"/>
        <v>0</v>
      </c>
      <c r="AF46" s="376">
        <v>0</v>
      </c>
      <c r="AG46" s="376">
        <v>0</v>
      </c>
      <c r="AH46" s="376">
        <f t="shared" si="26"/>
        <v>0</v>
      </c>
      <c r="AI46" s="252">
        <f t="shared" si="3"/>
        <v>0</v>
      </c>
      <c r="AJ46" s="252">
        <f t="shared" si="10"/>
        <v>0</v>
      </c>
      <c r="AK46" s="252">
        <f t="shared" si="11"/>
        <v>0</v>
      </c>
    </row>
    <row r="47" spans="1:37">
      <c r="A47" s="118" t="s">
        <v>216</v>
      </c>
      <c r="B47" s="381">
        <v>0.8</v>
      </c>
      <c r="C47" s="55" t="s">
        <v>222</v>
      </c>
      <c r="D47" s="55"/>
      <c r="E47" s="67"/>
      <c r="F47" s="67"/>
      <c r="G47" s="67"/>
      <c r="H47" s="67">
        <v>42</v>
      </c>
      <c r="I47" s="277">
        <v>0</v>
      </c>
      <c r="J47" s="278">
        <v>0</v>
      </c>
      <c r="K47" s="278">
        <v>0</v>
      </c>
      <c r="L47" s="278">
        <v>0</v>
      </c>
      <c r="M47" s="278">
        <v>0</v>
      </c>
      <c r="N47" s="278">
        <v>0</v>
      </c>
      <c r="O47" s="252">
        <f t="shared" si="27"/>
        <v>0</v>
      </c>
      <c r="P47" s="252">
        <f t="shared" si="28"/>
        <v>0</v>
      </c>
      <c r="Q47" s="252">
        <f t="shared" si="29"/>
        <v>0</v>
      </c>
      <c r="R47" s="67">
        <v>42</v>
      </c>
      <c r="S47" s="375">
        <f t="shared" si="19"/>
        <v>0</v>
      </c>
      <c r="T47" s="376">
        <f t="shared" si="20"/>
        <v>0</v>
      </c>
      <c r="U47" s="376">
        <f t="shared" si="21"/>
        <v>0</v>
      </c>
      <c r="V47" s="376">
        <v>0</v>
      </c>
      <c r="W47" s="376">
        <v>0</v>
      </c>
      <c r="X47" s="376">
        <f t="shared" si="22"/>
        <v>0</v>
      </c>
      <c r="Y47" s="252">
        <f t="shared" si="30"/>
        <v>0</v>
      </c>
      <c r="Z47" s="252">
        <f t="shared" si="31"/>
        <v>0</v>
      </c>
      <c r="AA47" s="252">
        <f t="shared" si="32"/>
        <v>0</v>
      </c>
      <c r="AB47" s="67">
        <v>42</v>
      </c>
      <c r="AC47" s="375">
        <f t="shared" si="23"/>
        <v>0</v>
      </c>
      <c r="AD47" s="376">
        <f t="shared" si="24"/>
        <v>0</v>
      </c>
      <c r="AE47" s="376">
        <f t="shared" si="25"/>
        <v>0</v>
      </c>
      <c r="AF47" s="376">
        <v>0</v>
      </c>
      <c r="AG47" s="376">
        <v>0</v>
      </c>
      <c r="AH47" s="376">
        <f t="shared" si="26"/>
        <v>0</v>
      </c>
      <c r="AI47" s="252">
        <f t="shared" si="3"/>
        <v>0</v>
      </c>
      <c r="AJ47" s="252">
        <f t="shared" si="10"/>
        <v>0</v>
      </c>
      <c r="AK47" s="252">
        <f t="shared" si="11"/>
        <v>0</v>
      </c>
    </row>
    <row r="48" spans="1:37">
      <c r="A48" s="69"/>
      <c r="B48" s="69"/>
      <c r="C48" s="69"/>
      <c r="D48" s="69"/>
      <c r="E48" s="67"/>
      <c r="F48" s="67"/>
      <c r="G48" s="67"/>
      <c r="H48" s="67">
        <v>43</v>
      </c>
      <c r="I48" s="277">
        <v>0</v>
      </c>
      <c r="J48" s="278">
        <v>0</v>
      </c>
      <c r="K48" s="278">
        <v>0</v>
      </c>
      <c r="L48" s="278">
        <v>0</v>
      </c>
      <c r="M48" s="278">
        <v>0</v>
      </c>
      <c r="N48" s="278">
        <v>0</v>
      </c>
      <c r="O48" s="252">
        <f t="shared" si="27"/>
        <v>0</v>
      </c>
      <c r="P48" s="252">
        <f t="shared" si="28"/>
        <v>0</v>
      </c>
      <c r="Q48" s="252">
        <f t="shared" si="29"/>
        <v>0</v>
      </c>
      <c r="R48" s="67">
        <v>43</v>
      </c>
      <c r="S48" s="375">
        <f t="shared" si="19"/>
        <v>0</v>
      </c>
      <c r="T48" s="376">
        <f t="shared" si="20"/>
        <v>0</v>
      </c>
      <c r="U48" s="376">
        <f t="shared" si="21"/>
        <v>0</v>
      </c>
      <c r="V48" s="376">
        <v>0</v>
      </c>
      <c r="W48" s="376">
        <v>0</v>
      </c>
      <c r="X48" s="376">
        <f t="shared" si="22"/>
        <v>0</v>
      </c>
      <c r="Y48" s="252">
        <f t="shared" si="30"/>
        <v>0</v>
      </c>
      <c r="Z48" s="252">
        <f t="shared" si="31"/>
        <v>0</v>
      </c>
      <c r="AA48" s="252">
        <f t="shared" si="32"/>
        <v>0</v>
      </c>
      <c r="AB48" s="67">
        <v>43</v>
      </c>
      <c r="AC48" s="375">
        <f t="shared" si="23"/>
        <v>0</v>
      </c>
      <c r="AD48" s="376">
        <f t="shared" si="24"/>
        <v>0</v>
      </c>
      <c r="AE48" s="376">
        <f t="shared" si="25"/>
        <v>0</v>
      </c>
      <c r="AF48" s="376">
        <v>0</v>
      </c>
      <c r="AG48" s="376">
        <v>0</v>
      </c>
      <c r="AH48" s="376">
        <f t="shared" si="26"/>
        <v>0</v>
      </c>
      <c r="AI48" s="252">
        <f t="shared" si="3"/>
        <v>0</v>
      </c>
      <c r="AJ48" s="252">
        <f t="shared" si="10"/>
        <v>0</v>
      </c>
      <c r="AK48" s="252">
        <f t="shared" si="11"/>
        <v>0</v>
      </c>
    </row>
    <row r="49" spans="1:37">
      <c r="A49" s="113"/>
      <c r="B49" s="71"/>
      <c r="C49" s="71"/>
      <c r="D49" s="71"/>
      <c r="E49" s="55"/>
      <c r="F49" s="67"/>
      <c r="G49" s="67"/>
      <c r="H49" s="67">
        <v>44</v>
      </c>
      <c r="I49" s="277">
        <v>0</v>
      </c>
      <c r="J49" s="278">
        <v>0</v>
      </c>
      <c r="K49" s="278">
        <v>0</v>
      </c>
      <c r="L49" s="278">
        <v>0</v>
      </c>
      <c r="M49" s="278">
        <v>0</v>
      </c>
      <c r="N49" s="278">
        <v>0</v>
      </c>
      <c r="O49" s="252">
        <f t="shared" si="27"/>
        <v>0</v>
      </c>
      <c r="P49" s="252">
        <f t="shared" si="28"/>
        <v>0</v>
      </c>
      <c r="Q49" s="252">
        <f t="shared" si="29"/>
        <v>0</v>
      </c>
      <c r="R49" s="67">
        <v>44</v>
      </c>
      <c r="S49" s="375">
        <f t="shared" si="19"/>
        <v>0</v>
      </c>
      <c r="T49" s="376">
        <f t="shared" si="20"/>
        <v>0</v>
      </c>
      <c r="U49" s="376">
        <f t="shared" si="21"/>
        <v>0</v>
      </c>
      <c r="V49" s="376">
        <v>0</v>
      </c>
      <c r="W49" s="376">
        <v>0</v>
      </c>
      <c r="X49" s="376">
        <f t="shared" si="22"/>
        <v>0</v>
      </c>
      <c r="Y49" s="252">
        <f t="shared" si="30"/>
        <v>0</v>
      </c>
      <c r="Z49" s="252">
        <f t="shared" si="31"/>
        <v>0</v>
      </c>
      <c r="AA49" s="252">
        <f t="shared" si="32"/>
        <v>0</v>
      </c>
      <c r="AB49" s="67">
        <v>44</v>
      </c>
      <c r="AC49" s="375">
        <f t="shared" si="23"/>
        <v>0</v>
      </c>
      <c r="AD49" s="376">
        <f t="shared" si="24"/>
        <v>0</v>
      </c>
      <c r="AE49" s="376">
        <f t="shared" si="25"/>
        <v>0</v>
      </c>
      <c r="AF49" s="376">
        <v>0</v>
      </c>
      <c r="AG49" s="376">
        <v>0</v>
      </c>
      <c r="AH49" s="376">
        <f t="shared" si="26"/>
        <v>0</v>
      </c>
      <c r="AI49" s="252">
        <f t="shared" si="3"/>
        <v>0</v>
      </c>
      <c r="AJ49" s="252">
        <f t="shared" si="10"/>
        <v>0</v>
      </c>
      <c r="AK49" s="252">
        <f t="shared" si="11"/>
        <v>0</v>
      </c>
    </row>
    <row r="50" spans="1:37">
      <c r="A50" s="451" t="s">
        <v>246</v>
      </c>
      <c r="B50" s="451"/>
      <c r="C50" s="451"/>
      <c r="D50" s="451"/>
      <c r="E50" s="55"/>
      <c r="F50" s="67"/>
      <c r="G50" s="67"/>
      <c r="H50" s="67">
        <v>45</v>
      </c>
      <c r="I50" s="277">
        <v>0</v>
      </c>
      <c r="J50" s="278">
        <v>0</v>
      </c>
      <c r="K50" s="278">
        <v>0</v>
      </c>
      <c r="L50" s="278">
        <v>0</v>
      </c>
      <c r="M50" s="278">
        <v>0</v>
      </c>
      <c r="N50" s="278">
        <v>0</v>
      </c>
      <c r="O50" s="252">
        <f t="shared" si="27"/>
        <v>0</v>
      </c>
      <c r="P50" s="252">
        <f t="shared" si="28"/>
        <v>0</v>
      </c>
      <c r="Q50" s="252">
        <f t="shared" si="29"/>
        <v>0</v>
      </c>
      <c r="R50" s="67">
        <v>45</v>
      </c>
      <c r="S50" s="375">
        <f t="shared" si="19"/>
        <v>0</v>
      </c>
      <c r="T50" s="376">
        <f t="shared" si="20"/>
        <v>0</v>
      </c>
      <c r="U50" s="376">
        <f t="shared" si="21"/>
        <v>0</v>
      </c>
      <c r="V50" s="376">
        <v>0</v>
      </c>
      <c r="W50" s="376">
        <v>0</v>
      </c>
      <c r="X50" s="376">
        <f t="shared" si="22"/>
        <v>0</v>
      </c>
      <c r="Y50" s="252">
        <f t="shared" si="30"/>
        <v>0</v>
      </c>
      <c r="Z50" s="252">
        <f t="shared" si="31"/>
        <v>0</v>
      </c>
      <c r="AA50" s="252">
        <f t="shared" si="32"/>
        <v>0</v>
      </c>
      <c r="AB50" s="67">
        <v>45</v>
      </c>
      <c r="AC50" s="375">
        <f t="shared" si="23"/>
        <v>0</v>
      </c>
      <c r="AD50" s="376">
        <f t="shared" si="24"/>
        <v>0</v>
      </c>
      <c r="AE50" s="376">
        <f t="shared" si="25"/>
        <v>0</v>
      </c>
      <c r="AF50" s="376">
        <v>0</v>
      </c>
      <c r="AG50" s="376">
        <v>0</v>
      </c>
      <c r="AH50" s="376">
        <f t="shared" si="26"/>
        <v>0</v>
      </c>
      <c r="AI50" s="252">
        <f t="shared" si="3"/>
        <v>0</v>
      </c>
      <c r="AJ50" s="252">
        <f t="shared" si="10"/>
        <v>0</v>
      </c>
      <c r="AK50" s="252">
        <f t="shared" si="11"/>
        <v>0</v>
      </c>
    </row>
    <row r="51" spans="1:37">
      <c r="A51" s="452" t="str">
        <f>R1</f>
        <v>[Alt 1]</v>
      </c>
      <c r="B51" s="452" t="s">
        <v>7</v>
      </c>
      <c r="C51" s="72" t="s">
        <v>245</v>
      </c>
      <c r="D51" s="72" t="s">
        <v>6</v>
      </c>
      <c r="G51" s="67"/>
      <c r="H51" s="67">
        <v>46</v>
      </c>
      <c r="I51" s="277">
        <v>0</v>
      </c>
      <c r="J51" s="278">
        <v>0</v>
      </c>
      <c r="K51" s="278">
        <v>0</v>
      </c>
      <c r="L51" s="278">
        <v>0</v>
      </c>
      <c r="M51" s="278">
        <v>0</v>
      </c>
      <c r="N51" s="278">
        <v>0</v>
      </c>
      <c r="O51" s="252">
        <f t="shared" si="27"/>
        <v>0</v>
      </c>
      <c r="P51" s="252">
        <f t="shared" si="28"/>
        <v>0</v>
      </c>
      <c r="Q51" s="252">
        <f t="shared" si="29"/>
        <v>0</v>
      </c>
      <c r="R51" s="67">
        <v>46</v>
      </c>
      <c r="S51" s="375">
        <f t="shared" si="19"/>
        <v>0</v>
      </c>
      <c r="T51" s="376">
        <f t="shared" si="20"/>
        <v>0</v>
      </c>
      <c r="U51" s="376">
        <f t="shared" si="21"/>
        <v>0</v>
      </c>
      <c r="V51" s="376">
        <v>0</v>
      </c>
      <c r="W51" s="376">
        <v>0</v>
      </c>
      <c r="X51" s="376">
        <f t="shared" si="22"/>
        <v>0</v>
      </c>
      <c r="Y51" s="252">
        <f t="shared" si="30"/>
        <v>0</v>
      </c>
      <c r="Z51" s="252">
        <f t="shared" si="31"/>
        <v>0</v>
      </c>
      <c r="AA51" s="252">
        <f t="shared" si="32"/>
        <v>0</v>
      </c>
      <c r="AB51" s="67">
        <v>46</v>
      </c>
      <c r="AC51" s="375">
        <f t="shared" si="23"/>
        <v>0</v>
      </c>
      <c r="AD51" s="376">
        <f t="shared" si="24"/>
        <v>0</v>
      </c>
      <c r="AE51" s="376">
        <f t="shared" si="25"/>
        <v>0</v>
      </c>
      <c r="AF51" s="376">
        <v>0</v>
      </c>
      <c r="AG51" s="376">
        <v>0</v>
      </c>
      <c r="AH51" s="376">
        <f t="shared" si="26"/>
        <v>0</v>
      </c>
      <c r="AI51" s="252">
        <f t="shared" si="3"/>
        <v>0</v>
      </c>
      <c r="AJ51" s="252">
        <f t="shared" si="10"/>
        <v>0</v>
      </c>
      <c r="AK51" s="252">
        <f t="shared" si="11"/>
        <v>0</v>
      </c>
    </row>
    <row r="52" spans="1:37">
      <c r="A52" s="244" t="s">
        <v>16</v>
      </c>
      <c r="B52" s="249">
        <f>Y2-O2</f>
        <v>0</v>
      </c>
      <c r="C52" s="249">
        <f t="shared" ref="C52:D52" si="34">Z2-P2</f>
        <v>0</v>
      </c>
      <c r="D52" s="249">
        <f t="shared" si="34"/>
        <v>0</v>
      </c>
      <c r="G52" s="67"/>
      <c r="H52" s="67">
        <v>47</v>
      </c>
      <c r="I52" s="277">
        <v>0</v>
      </c>
      <c r="J52" s="278">
        <v>0</v>
      </c>
      <c r="K52" s="278">
        <v>0</v>
      </c>
      <c r="L52" s="278">
        <v>0</v>
      </c>
      <c r="M52" s="278">
        <v>0</v>
      </c>
      <c r="N52" s="278">
        <v>0</v>
      </c>
      <c r="O52" s="252">
        <f t="shared" si="27"/>
        <v>0</v>
      </c>
      <c r="P52" s="252">
        <f t="shared" si="28"/>
        <v>0</v>
      </c>
      <c r="Q52" s="252">
        <f t="shared" si="29"/>
        <v>0</v>
      </c>
      <c r="R52" s="67">
        <v>47</v>
      </c>
      <c r="S52" s="375">
        <f t="shared" si="19"/>
        <v>0</v>
      </c>
      <c r="T52" s="376">
        <f t="shared" si="20"/>
        <v>0</v>
      </c>
      <c r="U52" s="376">
        <f t="shared" si="21"/>
        <v>0</v>
      </c>
      <c r="V52" s="376">
        <v>0</v>
      </c>
      <c r="W52" s="376">
        <v>0</v>
      </c>
      <c r="X52" s="376">
        <f t="shared" si="22"/>
        <v>0</v>
      </c>
      <c r="Y52" s="252">
        <f t="shared" si="30"/>
        <v>0</v>
      </c>
      <c r="Z52" s="252">
        <f t="shared" si="31"/>
        <v>0</v>
      </c>
      <c r="AA52" s="252">
        <f t="shared" si="32"/>
        <v>0</v>
      </c>
      <c r="AB52" s="67">
        <v>47</v>
      </c>
      <c r="AC52" s="375">
        <f t="shared" si="23"/>
        <v>0</v>
      </c>
      <c r="AD52" s="376">
        <f t="shared" si="24"/>
        <v>0</v>
      </c>
      <c r="AE52" s="376">
        <f t="shared" si="25"/>
        <v>0</v>
      </c>
      <c r="AF52" s="376">
        <v>0</v>
      </c>
      <c r="AG52" s="376">
        <v>0</v>
      </c>
      <c r="AH52" s="376">
        <f t="shared" si="26"/>
        <v>0</v>
      </c>
      <c r="AI52" s="252">
        <f t="shared" si="3"/>
        <v>0</v>
      </c>
      <c r="AJ52" s="252">
        <f t="shared" si="10"/>
        <v>0</v>
      </c>
      <c r="AK52" s="252">
        <f t="shared" si="11"/>
        <v>0</v>
      </c>
    </row>
    <row r="53" spans="1:37">
      <c r="A53" s="244" t="s">
        <v>52</v>
      </c>
      <c r="B53" s="249">
        <f>Y3-O3</f>
        <v>0</v>
      </c>
      <c r="C53" s="249">
        <f t="shared" ref="C53" si="35">Z3-P3</f>
        <v>0</v>
      </c>
      <c r="D53" s="249">
        <f t="shared" ref="D53" si="36">AA3-Q3</f>
        <v>0</v>
      </c>
      <c r="H53" s="67">
        <v>48</v>
      </c>
      <c r="I53" s="277">
        <v>0</v>
      </c>
      <c r="J53" s="278">
        <v>0</v>
      </c>
      <c r="K53" s="278">
        <v>0</v>
      </c>
      <c r="L53" s="278">
        <v>0</v>
      </c>
      <c r="M53" s="278">
        <v>0</v>
      </c>
      <c r="N53" s="278">
        <v>0</v>
      </c>
      <c r="O53" s="252">
        <f t="shared" si="27"/>
        <v>0</v>
      </c>
      <c r="P53" s="252">
        <f t="shared" si="28"/>
        <v>0</v>
      </c>
      <c r="Q53" s="252">
        <f t="shared" si="29"/>
        <v>0</v>
      </c>
      <c r="R53" s="67">
        <v>48</v>
      </c>
      <c r="S53" s="375">
        <f t="shared" si="19"/>
        <v>0</v>
      </c>
      <c r="T53" s="376">
        <f t="shared" si="20"/>
        <v>0</v>
      </c>
      <c r="U53" s="376">
        <f t="shared" si="21"/>
        <v>0</v>
      </c>
      <c r="V53" s="376">
        <v>0</v>
      </c>
      <c r="W53" s="376">
        <v>0</v>
      </c>
      <c r="X53" s="376">
        <f t="shared" si="22"/>
        <v>0</v>
      </c>
      <c r="Y53" s="252">
        <f t="shared" si="30"/>
        <v>0</v>
      </c>
      <c r="Z53" s="252">
        <f t="shared" si="31"/>
        <v>0</v>
      </c>
      <c r="AA53" s="252">
        <f t="shared" si="32"/>
        <v>0</v>
      </c>
      <c r="AB53" s="67">
        <v>48</v>
      </c>
      <c r="AC53" s="375">
        <f t="shared" si="23"/>
        <v>0</v>
      </c>
      <c r="AD53" s="376">
        <f t="shared" si="24"/>
        <v>0</v>
      </c>
      <c r="AE53" s="376">
        <f t="shared" si="25"/>
        <v>0</v>
      </c>
      <c r="AF53" s="376">
        <v>0</v>
      </c>
      <c r="AG53" s="376">
        <v>0</v>
      </c>
      <c r="AH53" s="376">
        <f t="shared" si="26"/>
        <v>0</v>
      </c>
      <c r="AI53" s="252">
        <f t="shared" si="3"/>
        <v>0</v>
      </c>
      <c r="AJ53" s="252">
        <f t="shared" si="10"/>
        <v>0</v>
      </c>
      <c r="AK53" s="252">
        <f t="shared" si="11"/>
        <v>0</v>
      </c>
    </row>
    <row r="54" spans="1:37">
      <c r="A54" s="447"/>
      <c r="B54" s="448"/>
      <c r="C54" s="448"/>
      <c r="D54" s="448"/>
      <c r="E54" s="55"/>
      <c r="H54" s="67">
        <v>49</v>
      </c>
      <c r="I54" s="277">
        <v>0</v>
      </c>
      <c r="J54" s="278">
        <v>0</v>
      </c>
      <c r="K54" s="278">
        <v>0</v>
      </c>
      <c r="L54" s="278">
        <v>0</v>
      </c>
      <c r="M54" s="278">
        <v>0</v>
      </c>
      <c r="N54" s="278">
        <v>0</v>
      </c>
      <c r="O54" s="252">
        <f t="shared" si="27"/>
        <v>0</v>
      </c>
      <c r="P54" s="252">
        <f t="shared" si="28"/>
        <v>0</v>
      </c>
      <c r="Q54" s="252">
        <f t="shared" si="29"/>
        <v>0</v>
      </c>
      <c r="R54" s="67">
        <v>49</v>
      </c>
      <c r="S54" s="375">
        <f t="shared" si="19"/>
        <v>0</v>
      </c>
      <c r="T54" s="376">
        <f t="shared" si="20"/>
        <v>0</v>
      </c>
      <c r="U54" s="376">
        <f t="shared" si="21"/>
        <v>0</v>
      </c>
      <c r="V54" s="376">
        <v>0</v>
      </c>
      <c r="W54" s="376">
        <v>0</v>
      </c>
      <c r="X54" s="376">
        <f t="shared" si="22"/>
        <v>0</v>
      </c>
      <c r="Y54" s="252">
        <f t="shared" si="30"/>
        <v>0</v>
      </c>
      <c r="Z54" s="252">
        <f t="shared" si="31"/>
        <v>0</v>
      </c>
      <c r="AA54" s="252">
        <f t="shared" si="32"/>
        <v>0</v>
      </c>
      <c r="AB54" s="67">
        <v>49</v>
      </c>
      <c r="AC54" s="375">
        <f t="shared" si="23"/>
        <v>0</v>
      </c>
      <c r="AD54" s="376">
        <f t="shared" si="24"/>
        <v>0</v>
      </c>
      <c r="AE54" s="376">
        <f t="shared" si="25"/>
        <v>0</v>
      </c>
      <c r="AF54" s="376">
        <v>0</v>
      </c>
      <c r="AG54" s="376">
        <v>0</v>
      </c>
      <c r="AH54" s="376">
        <f t="shared" si="26"/>
        <v>0</v>
      </c>
      <c r="AI54" s="252">
        <f t="shared" si="3"/>
        <v>0</v>
      </c>
      <c r="AJ54" s="252">
        <f t="shared" si="10"/>
        <v>0</v>
      </c>
      <c r="AK54" s="252">
        <f t="shared" si="11"/>
        <v>0</v>
      </c>
    </row>
    <row r="55" spans="1:37">
      <c r="A55" s="452" t="str">
        <f>AB1</f>
        <v>[Alt 2]</v>
      </c>
      <c r="B55" s="452" t="s">
        <v>7</v>
      </c>
      <c r="C55" s="72" t="s">
        <v>245</v>
      </c>
      <c r="D55" s="72" t="s">
        <v>6</v>
      </c>
      <c r="E55" s="55"/>
      <c r="H55" s="67">
        <v>50</v>
      </c>
      <c r="I55" s="277">
        <v>0</v>
      </c>
      <c r="J55" s="278">
        <v>0</v>
      </c>
      <c r="K55" s="278">
        <v>0</v>
      </c>
      <c r="L55" s="278">
        <v>0</v>
      </c>
      <c r="M55" s="278">
        <v>0</v>
      </c>
      <c r="N55" s="278">
        <v>0</v>
      </c>
      <c r="O55" s="252">
        <f t="shared" si="27"/>
        <v>0</v>
      </c>
      <c r="P55" s="252">
        <f t="shared" si="28"/>
        <v>0</v>
      </c>
      <c r="Q55" s="252">
        <f t="shared" si="29"/>
        <v>0</v>
      </c>
      <c r="R55" s="67">
        <v>50</v>
      </c>
      <c r="S55" s="375">
        <f t="shared" si="19"/>
        <v>0</v>
      </c>
      <c r="T55" s="376">
        <f t="shared" si="20"/>
        <v>0</v>
      </c>
      <c r="U55" s="376">
        <f t="shared" si="21"/>
        <v>0</v>
      </c>
      <c r="V55" s="376">
        <v>0</v>
      </c>
      <c r="W55" s="376">
        <v>0</v>
      </c>
      <c r="X55" s="376">
        <f t="shared" si="22"/>
        <v>0</v>
      </c>
      <c r="Y55" s="252">
        <f t="shared" si="30"/>
        <v>0</v>
      </c>
      <c r="Z55" s="252">
        <f t="shared" si="31"/>
        <v>0</v>
      </c>
      <c r="AA55" s="252">
        <f t="shared" si="32"/>
        <v>0</v>
      </c>
      <c r="AB55" s="67">
        <v>50</v>
      </c>
      <c r="AC55" s="375">
        <f t="shared" si="23"/>
        <v>0</v>
      </c>
      <c r="AD55" s="376">
        <f t="shared" si="24"/>
        <v>0</v>
      </c>
      <c r="AE55" s="376">
        <f t="shared" si="25"/>
        <v>0</v>
      </c>
      <c r="AF55" s="376">
        <v>0</v>
      </c>
      <c r="AG55" s="376">
        <v>0</v>
      </c>
      <c r="AH55" s="376">
        <f t="shared" si="26"/>
        <v>0</v>
      </c>
      <c r="AI55" s="252">
        <f t="shared" si="3"/>
        <v>0</v>
      </c>
      <c r="AJ55" s="252">
        <f t="shared" si="10"/>
        <v>0</v>
      </c>
      <c r="AK55" s="252">
        <f t="shared" si="11"/>
        <v>0</v>
      </c>
    </row>
    <row r="56" spans="1:37">
      <c r="A56" s="244" t="s">
        <v>16</v>
      </c>
      <c r="B56" s="249">
        <f>AI2-O2</f>
        <v>0</v>
      </c>
      <c r="C56" s="249">
        <f t="shared" ref="C56:D56" si="37">AJ2-P2</f>
        <v>0</v>
      </c>
      <c r="D56" s="249">
        <f t="shared" si="37"/>
        <v>0</v>
      </c>
    </row>
    <row r="57" spans="1:37">
      <c r="A57" s="244" t="s">
        <v>52</v>
      </c>
      <c r="B57" s="249">
        <f>AI3-O3</f>
        <v>0</v>
      </c>
      <c r="C57" s="249">
        <f t="shared" ref="C57" si="38">AJ3-P3</f>
        <v>0</v>
      </c>
      <c r="D57" s="249">
        <f t="shared" ref="D57" si="39">AK3-Q3</f>
        <v>0</v>
      </c>
    </row>
  </sheetData>
  <phoneticPr fontId="32" type="noConversion"/>
  <pageMargins left="0.5" right="0.5" top="1" bottom="1" header="0.5" footer="0.5"/>
  <pageSetup orientation="portrait" horizontalDpi="4294967292" verticalDpi="4294967292" r:id="rId1"/>
  <headerFooter>
    <oddHeader>&amp;C&amp;"-,Bold"Benefits: Environmental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view="pageLayout" topLeftCell="A4" zoomScale="89" zoomScalePageLayoutView="89" workbookViewId="0">
      <selection activeCell="O48" sqref="O48"/>
    </sheetView>
  </sheetViews>
  <sheetFormatPr defaultColWidth="10.875" defaultRowHeight="15" outlineLevelRow="1"/>
  <cols>
    <col min="1" max="1" width="39.125" style="40" customWidth="1"/>
    <col min="2" max="2" width="22.875" style="40" bestFit="1" customWidth="1"/>
    <col min="3" max="3" width="4" style="1" customWidth="1"/>
    <col min="4" max="4" width="44" style="1" bestFit="1" customWidth="1"/>
    <col min="5" max="5" width="12" style="1" bestFit="1" customWidth="1"/>
    <col min="6" max="6" width="12" style="40" bestFit="1" customWidth="1"/>
    <col min="7" max="7" width="12" style="109" bestFit="1" customWidth="1"/>
    <col min="8" max="8" width="44" style="1" bestFit="1" customWidth="1"/>
    <col min="9" max="9" width="11" style="1" customWidth="1"/>
    <col min="10" max="10" width="11" style="40" customWidth="1"/>
    <col min="11" max="11" width="11" style="109" customWidth="1"/>
    <col min="12" max="12" width="11.5" style="109" bestFit="1" customWidth="1"/>
    <col min="13" max="13" width="44" style="1" bestFit="1" customWidth="1"/>
    <col min="14" max="14" width="11" style="1" customWidth="1"/>
    <col min="15" max="15" width="11" style="40" customWidth="1"/>
    <col min="16" max="16" width="11" style="109" customWidth="1"/>
    <col min="17" max="17" width="11.625" style="109" customWidth="1"/>
    <col min="18" max="16384" width="10.875" style="40"/>
  </cols>
  <sheetData>
    <row r="1" spans="1:17" s="3" customFormat="1" ht="15.75">
      <c r="A1" s="18" t="s">
        <v>244</v>
      </c>
      <c r="B1" s="18" t="s">
        <v>204</v>
      </c>
      <c r="C1" s="18"/>
      <c r="D1" s="18" t="s">
        <v>244</v>
      </c>
      <c r="E1" s="18" t="str">
        <f>Project_Master!B14</f>
        <v>No Action</v>
      </c>
      <c r="G1" s="145"/>
      <c r="H1" s="18" t="s">
        <v>244</v>
      </c>
      <c r="I1" s="18" t="str">
        <f>Project_Master!B15</f>
        <v>[Alt 1]</v>
      </c>
      <c r="K1" s="145"/>
      <c r="L1" s="145"/>
      <c r="M1" s="18" t="s">
        <v>244</v>
      </c>
      <c r="N1" s="18" t="str">
        <f>Project_Master!B16</f>
        <v>[Alt 2]</v>
      </c>
      <c r="P1" s="145"/>
      <c r="Q1" s="145"/>
    </row>
    <row r="2" spans="1:17">
      <c r="B2" s="156"/>
      <c r="D2" s="40" t="s">
        <v>53</v>
      </c>
      <c r="E2" s="152">
        <f>Benefits_FloodRisk!B2</f>
        <v>3.3750000000000002E-2</v>
      </c>
      <c r="G2" s="148"/>
      <c r="H2" s="40" t="s">
        <v>53</v>
      </c>
      <c r="I2" s="152">
        <f>Benefits_FloodRisk!B2</f>
        <v>3.3750000000000002E-2</v>
      </c>
      <c r="M2" s="40" t="s">
        <v>53</v>
      </c>
      <c r="N2" s="152">
        <f>Benefits_FloodRisk!B2</f>
        <v>3.3750000000000002E-2</v>
      </c>
    </row>
    <row r="3" spans="1:17">
      <c r="B3" s="156"/>
      <c r="D3" s="40" t="s">
        <v>148</v>
      </c>
      <c r="E3" s="204">
        <f>Project_Master!C6</f>
        <v>30</v>
      </c>
      <c r="G3" s="148"/>
      <c r="H3" s="40" t="s">
        <v>148</v>
      </c>
      <c r="I3" s="204">
        <f>E3</f>
        <v>30</v>
      </c>
      <c r="M3" s="40" t="s">
        <v>148</v>
      </c>
      <c r="N3" s="204">
        <f>E3</f>
        <v>30</v>
      </c>
    </row>
    <row r="4" spans="1:17">
      <c r="A4" s="38"/>
      <c r="B4" s="156"/>
      <c r="D4" s="38"/>
      <c r="E4" s="156"/>
      <c r="G4" s="148"/>
      <c r="H4" s="38"/>
      <c r="I4" s="156"/>
      <c r="M4" s="38"/>
      <c r="N4" s="156"/>
    </row>
    <row r="5" spans="1:17">
      <c r="E5" s="108" t="s">
        <v>126</v>
      </c>
      <c r="F5" s="109"/>
      <c r="G5" s="77" t="s">
        <v>127</v>
      </c>
      <c r="I5" s="108" t="s">
        <v>126</v>
      </c>
      <c r="J5" s="109"/>
      <c r="K5" s="77" t="s">
        <v>127</v>
      </c>
      <c r="N5" s="108" t="s">
        <v>126</v>
      </c>
      <c r="O5" s="109"/>
      <c r="P5" s="77" t="s">
        <v>127</v>
      </c>
    </row>
    <row r="6" spans="1:17">
      <c r="A6" s="46"/>
      <c r="B6" s="46"/>
      <c r="C6" s="46"/>
      <c r="D6" s="46" t="s">
        <v>129</v>
      </c>
      <c r="E6" s="269">
        <v>-0.1</v>
      </c>
      <c r="F6" s="144"/>
      <c r="G6" s="270">
        <v>0.3</v>
      </c>
      <c r="H6" s="46" t="s">
        <v>129</v>
      </c>
      <c r="I6" s="146">
        <f>E6</f>
        <v>-0.1</v>
      </c>
      <c r="J6" s="144"/>
      <c r="K6" s="147">
        <f>G6</f>
        <v>0.3</v>
      </c>
      <c r="M6" s="46" t="s">
        <v>129</v>
      </c>
      <c r="N6" s="146">
        <f>E6</f>
        <v>-0.1</v>
      </c>
      <c r="O6" s="144"/>
      <c r="P6" s="147">
        <f>G6</f>
        <v>0.3</v>
      </c>
    </row>
    <row r="7" spans="1:17" outlineLevel="1">
      <c r="D7" s="40"/>
      <c r="E7" s="40"/>
      <c r="F7" s="109"/>
      <c r="H7" s="40"/>
      <c r="I7" s="40"/>
      <c r="J7" s="109"/>
      <c r="M7" s="40"/>
      <c r="N7" s="40"/>
      <c r="O7" s="109"/>
    </row>
    <row r="8" spans="1:17" s="38" customFormat="1" outlineLevel="1">
      <c r="A8" s="38" t="s">
        <v>26</v>
      </c>
      <c r="B8" s="38" t="s">
        <v>201</v>
      </c>
      <c r="C8" s="2"/>
      <c r="D8" s="38" t="s">
        <v>26</v>
      </c>
      <c r="H8" s="38" t="s">
        <v>26</v>
      </c>
      <c r="K8" s="127"/>
      <c r="M8" s="38" t="s">
        <v>26</v>
      </c>
      <c r="P8" s="127"/>
    </row>
    <row r="9" spans="1:17" outlineLevel="1">
      <c r="A9" s="39" t="s">
        <v>27</v>
      </c>
      <c r="B9" s="271">
        <v>0</v>
      </c>
      <c r="C9" s="44"/>
      <c r="D9" s="39" t="s">
        <v>27</v>
      </c>
      <c r="E9" s="274"/>
      <c r="F9" s="271">
        <v>0</v>
      </c>
      <c r="G9" s="274"/>
      <c r="H9" s="39" t="s">
        <v>27</v>
      </c>
      <c r="I9" s="274"/>
      <c r="J9" s="271">
        <v>0</v>
      </c>
      <c r="K9" s="274"/>
      <c r="M9" s="39" t="s">
        <v>27</v>
      </c>
      <c r="N9" s="274"/>
      <c r="O9" s="271">
        <v>0</v>
      </c>
      <c r="P9" s="274"/>
    </row>
    <row r="10" spans="1:17" outlineLevel="1">
      <c r="A10" s="41" t="s">
        <v>28</v>
      </c>
      <c r="B10" s="272">
        <v>0</v>
      </c>
      <c r="C10" s="44"/>
      <c r="D10" s="41" t="s">
        <v>28</v>
      </c>
      <c r="E10" s="275"/>
      <c r="F10" s="272">
        <v>0</v>
      </c>
      <c r="G10" s="275"/>
      <c r="H10" s="41" t="s">
        <v>28</v>
      </c>
      <c r="I10" s="275"/>
      <c r="J10" s="272">
        <v>0</v>
      </c>
      <c r="K10" s="275"/>
      <c r="M10" s="41" t="s">
        <v>28</v>
      </c>
      <c r="N10" s="275"/>
      <c r="O10" s="272">
        <v>0</v>
      </c>
      <c r="P10" s="275"/>
    </row>
    <row r="11" spans="1:17" s="38" customFormat="1">
      <c r="A11" s="38" t="s">
        <v>29</v>
      </c>
      <c r="B11" s="121">
        <f>SUM(B9:B10)</f>
        <v>0</v>
      </c>
      <c r="C11" s="124"/>
      <c r="D11" s="38" t="s">
        <v>29</v>
      </c>
      <c r="E11" s="121"/>
      <c r="F11" s="121">
        <f>SUM(F9:F10)</f>
        <v>0</v>
      </c>
      <c r="G11" s="121"/>
      <c r="H11" s="38" t="s">
        <v>29</v>
      </c>
      <c r="I11" s="121"/>
      <c r="J11" s="121">
        <f>SUM(J9:J10)</f>
        <v>0</v>
      </c>
      <c r="K11" s="121"/>
      <c r="M11" s="38" t="s">
        <v>29</v>
      </c>
      <c r="N11" s="121"/>
      <c r="O11" s="121">
        <f>SUM(O9:O10)</f>
        <v>0</v>
      </c>
      <c r="P11" s="121"/>
    </row>
    <row r="12" spans="1:17" outlineLevel="1">
      <c r="B12" s="43"/>
      <c r="D12" s="40"/>
      <c r="E12" s="43"/>
      <c r="F12" s="43"/>
      <c r="G12" s="43"/>
      <c r="H12" s="40"/>
      <c r="I12" s="40"/>
      <c r="K12" s="40"/>
      <c r="M12" s="40"/>
      <c r="N12" s="40"/>
      <c r="P12" s="40"/>
    </row>
    <row r="13" spans="1:17" s="38" customFormat="1" outlineLevel="1">
      <c r="A13" s="38" t="s">
        <v>30</v>
      </c>
      <c r="B13" s="42" t="s">
        <v>202</v>
      </c>
      <c r="C13" s="2"/>
      <c r="D13" s="38" t="s">
        <v>30</v>
      </c>
      <c r="E13" s="42"/>
      <c r="F13" s="42"/>
      <c r="G13" s="42"/>
      <c r="H13" s="38" t="s">
        <v>30</v>
      </c>
      <c r="M13" s="38" t="s">
        <v>30</v>
      </c>
    </row>
    <row r="14" spans="1:17" outlineLevel="1">
      <c r="A14" s="39" t="s">
        <v>31</v>
      </c>
      <c r="B14" s="271">
        <v>0</v>
      </c>
      <c r="C14" s="44"/>
      <c r="D14" s="39" t="s">
        <v>31</v>
      </c>
      <c r="E14" s="274"/>
      <c r="F14" s="271">
        <v>0</v>
      </c>
      <c r="G14" s="274"/>
      <c r="H14" s="39" t="s">
        <v>31</v>
      </c>
      <c r="I14" s="274"/>
      <c r="J14" s="271">
        <v>0</v>
      </c>
      <c r="K14" s="274"/>
      <c r="M14" s="39" t="s">
        <v>31</v>
      </c>
      <c r="N14" s="274"/>
      <c r="O14" s="271">
        <v>0</v>
      </c>
      <c r="P14" s="274"/>
    </row>
    <row r="15" spans="1:17" outlineLevel="1">
      <c r="A15" s="1" t="s">
        <v>32</v>
      </c>
      <c r="B15" s="273">
        <v>0</v>
      </c>
      <c r="C15" s="44"/>
      <c r="D15" s="1" t="s">
        <v>32</v>
      </c>
      <c r="E15" s="276"/>
      <c r="F15" s="273">
        <v>0</v>
      </c>
      <c r="G15" s="276"/>
      <c r="H15" s="1" t="s">
        <v>32</v>
      </c>
      <c r="I15" s="276"/>
      <c r="J15" s="273">
        <v>0</v>
      </c>
      <c r="K15" s="276"/>
      <c r="M15" s="1" t="s">
        <v>32</v>
      </c>
      <c r="N15" s="276"/>
      <c r="O15" s="273">
        <v>0</v>
      </c>
      <c r="P15" s="276"/>
    </row>
    <row r="16" spans="1:17" outlineLevel="1">
      <c r="A16" s="1" t="s">
        <v>33</v>
      </c>
      <c r="B16" s="273">
        <v>0</v>
      </c>
      <c r="C16" s="44"/>
      <c r="D16" s="1" t="s">
        <v>33</v>
      </c>
      <c r="E16" s="276"/>
      <c r="F16" s="273">
        <v>0</v>
      </c>
      <c r="G16" s="276"/>
      <c r="H16" s="1" t="s">
        <v>33</v>
      </c>
      <c r="I16" s="276"/>
      <c r="J16" s="273">
        <v>0</v>
      </c>
      <c r="K16" s="276"/>
      <c r="M16" s="1" t="s">
        <v>33</v>
      </c>
      <c r="N16" s="276"/>
      <c r="O16" s="273">
        <v>0</v>
      </c>
      <c r="P16" s="276"/>
    </row>
    <row r="17" spans="1:16" outlineLevel="1">
      <c r="A17" s="41" t="s">
        <v>34</v>
      </c>
      <c r="B17" s="272">
        <v>0</v>
      </c>
      <c r="C17" s="44"/>
      <c r="D17" s="41" t="s">
        <v>34</v>
      </c>
      <c r="E17" s="275"/>
      <c r="F17" s="272">
        <v>0</v>
      </c>
      <c r="G17" s="275"/>
      <c r="H17" s="41" t="s">
        <v>34</v>
      </c>
      <c r="I17" s="275"/>
      <c r="J17" s="272">
        <v>0</v>
      </c>
      <c r="K17" s="275"/>
      <c r="M17" s="41" t="s">
        <v>34</v>
      </c>
      <c r="N17" s="275"/>
      <c r="O17" s="272">
        <v>0</v>
      </c>
      <c r="P17" s="275"/>
    </row>
    <row r="18" spans="1:16" s="38" customFormat="1">
      <c r="A18" s="38" t="s">
        <v>35</v>
      </c>
      <c r="B18" s="121">
        <f>SUM(B14:B17)</f>
        <v>0</v>
      </c>
      <c r="C18" s="124"/>
      <c r="D18" s="38" t="s">
        <v>35</v>
      </c>
      <c r="E18" s="121"/>
      <c r="F18" s="121">
        <f>SUM(F14:F17)</f>
        <v>0</v>
      </c>
      <c r="G18" s="121"/>
      <c r="H18" s="38" t="s">
        <v>35</v>
      </c>
      <c r="I18" s="121"/>
      <c r="J18" s="121">
        <f>SUM(J14:J17)</f>
        <v>0</v>
      </c>
      <c r="K18" s="121"/>
      <c r="M18" s="38" t="s">
        <v>35</v>
      </c>
      <c r="N18" s="121"/>
      <c r="O18" s="121">
        <f>SUM(O14:O17)</f>
        <v>0</v>
      </c>
      <c r="P18" s="121"/>
    </row>
    <row r="19" spans="1:16" hidden="1" outlineLevel="1">
      <c r="B19" s="43"/>
      <c r="D19" s="40"/>
      <c r="E19" s="43"/>
      <c r="F19" s="43"/>
      <c r="G19" s="43"/>
      <c r="H19" s="40"/>
      <c r="I19" s="40"/>
      <c r="K19" s="40"/>
      <c r="M19" s="40"/>
      <c r="N19" s="40"/>
      <c r="P19" s="40"/>
    </row>
    <row r="20" spans="1:16" s="38" customFormat="1" hidden="1" outlineLevel="1">
      <c r="A20" s="38" t="s">
        <v>36</v>
      </c>
      <c r="B20" s="42"/>
      <c r="C20" s="2"/>
      <c r="D20" s="38" t="s">
        <v>36</v>
      </c>
      <c r="E20" s="42"/>
      <c r="F20" s="42"/>
      <c r="G20" s="42"/>
      <c r="H20" s="38" t="s">
        <v>36</v>
      </c>
      <c r="M20" s="38" t="s">
        <v>36</v>
      </c>
    </row>
    <row r="21" spans="1:16" hidden="1" outlineLevel="1">
      <c r="A21" s="39" t="s">
        <v>37</v>
      </c>
      <c r="B21" s="271">
        <v>0</v>
      </c>
      <c r="C21" s="44"/>
      <c r="D21" s="39" t="s">
        <v>37</v>
      </c>
      <c r="E21" s="274"/>
      <c r="F21" s="271">
        <v>0</v>
      </c>
      <c r="G21" s="274"/>
      <c r="H21" s="39" t="s">
        <v>37</v>
      </c>
      <c r="I21" s="274"/>
      <c r="J21" s="271">
        <v>0</v>
      </c>
      <c r="K21" s="274"/>
      <c r="M21" s="39" t="s">
        <v>37</v>
      </c>
      <c r="N21" s="274"/>
      <c r="O21" s="271">
        <v>0</v>
      </c>
      <c r="P21" s="274"/>
    </row>
    <row r="22" spans="1:16" hidden="1" outlineLevel="1">
      <c r="A22" s="41" t="s">
        <v>121</v>
      </c>
      <c r="B22" s="272">
        <v>0</v>
      </c>
      <c r="C22" s="44"/>
      <c r="D22" s="41" t="s">
        <v>121</v>
      </c>
      <c r="E22" s="275"/>
      <c r="F22" s="272">
        <v>0</v>
      </c>
      <c r="G22" s="275"/>
      <c r="H22" s="41" t="s">
        <v>121</v>
      </c>
      <c r="I22" s="275"/>
      <c r="J22" s="272">
        <v>0</v>
      </c>
      <c r="K22" s="275"/>
      <c r="M22" s="41" t="s">
        <v>121</v>
      </c>
      <c r="N22" s="275"/>
      <c r="O22" s="272">
        <v>0</v>
      </c>
      <c r="P22" s="275"/>
    </row>
    <row r="23" spans="1:16" s="38" customFormat="1" collapsed="1">
      <c r="A23" s="38" t="s">
        <v>38</v>
      </c>
      <c r="B23" s="121">
        <f>SUM(B21:B22)</f>
        <v>0</v>
      </c>
      <c r="C23" s="124"/>
      <c r="D23" s="38" t="s">
        <v>38</v>
      </c>
      <c r="E23" s="121"/>
      <c r="F23" s="121">
        <f>SUM(F21:F22)</f>
        <v>0</v>
      </c>
      <c r="G23" s="121"/>
      <c r="H23" s="38" t="s">
        <v>38</v>
      </c>
      <c r="I23" s="121"/>
      <c r="J23" s="121">
        <f>SUM(J21:J22)</f>
        <v>0</v>
      </c>
      <c r="K23" s="121"/>
      <c r="M23" s="38" t="s">
        <v>38</v>
      </c>
      <c r="N23" s="121"/>
      <c r="O23" s="121">
        <f>SUM(O21:O22)</f>
        <v>0</v>
      </c>
      <c r="P23" s="121"/>
    </row>
    <row r="24" spans="1:16" hidden="1" outlineLevel="1">
      <c r="B24" s="43"/>
      <c r="D24" s="40"/>
      <c r="E24" s="43"/>
      <c r="F24" s="43"/>
      <c r="G24" s="43"/>
      <c r="H24" s="40"/>
      <c r="I24" s="40"/>
      <c r="K24" s="40"/>
      <c r="M24" s="40"/>
      <c r="N24" s="40"/>
      <c r="P24" s="40"/>
    </row>
    <row r="25" spans="1:16" s="38" customFormat="1" hidden="1" outlineLevel="1">
      <c r="A25" s="38" t="s">
        <v>39</v>
      </c>
      <c r="B25" s="42"/>
      <c r="C25" s="2"/>
      <c r="D25" s="38" t="s">
        <v>39</v>
      </c>
      <c r="E25" s="42"/>
      <c r="F25" s="42"/>
      <c r="G25" s="42"/>
      <c r="H25" s="38" t="s">
        <v>39</v>
      </c>
      <c r="M25" s="38" t="s">
        <v>39</v>
      </c>
    </row>
    <row r="26" spans="1:16" hidden="1" outlineLevel="1">
      <c r="A26" s="39" t="s">
        <v>40</v>
      </c>
      <c r="B26" s="271">
        <v>0</v>
      </c>
      <c r="C26" s="44"/>
      <c r="D26" s="39" t="s">
        <v>40</v>
      </c>
      <c r="E26" s="274"/>
      <c r="F26" s="271">
        <v>0</v>
      </c>
      <c r="G26" s="274"/>
      <c r="H26" s="39" t="s">
        <v>40</v>
      </c>
      <c r="I26" s="274"/>
      <c r="J26" s="271">
        <v>0</v>
      </c>
      <c r="K26" s="274"/>
      <c r="M26" s="39" t="s">
        <v>40</v>
      </c>
      <c r="N26" s="274"/>
      <c r="O26" s="271">
        <v>0</v>
      </c>
      <c r="P26" s="274"/>
    </row>
    <row r="27" spans="1:16" hidden="1" outlineLevel="1">
      <c r="A27" s="41" t="s">
        <v>41</v>
      </c>
      <c r="B27" s="272">
        <v>0</v>
      </c>
      <c r="C27" s="44"/>
      <c r="D27" s="41" t="s">
        <v>41</v>
      </c>
      <c r="E27" s="275"/>
      <c r="F27" s="272">
        <v>0</v>
      </c>
      <c r="G27" s="275"/>
      <c r="H27" s="41" t="s">
        <v>41</v>
      </c>
      <c r="I27" s="275"/>
      <c r="J27" s="272">
        <v>0</v>
      </c>
      <c r="K27" s="275"/>
      <c r="M27" s="41" t="s">
        <v>41</v>
      </c>
      <c r="N27" s="275"/>
      <c r="O27" s="272">
        <v>0</v>
      </c>
      <c r="P27" s="275"/>
    </row>
    <row r="28" spans="1:16" s="38" customFormat="1" collapsed="1">
      <c r="A28" s="38" t="s">
        <v>42</v>
      </c>
      <c r="B28" s="121">
        <f>SUM(B26:B27)</f>
        <v>0</v>
      </c>
      <c r="C28" s="124"/>
      <c r="D28" s="38" t="s">
        <v>42</v>
      </c>
      <c r="E28" s="121"/>
      <c r="F28" s="121">
        <f>SUM(F26:F27)</f>
        <v>0</v>
      </c>
      <c r="G28" s="121"/>
      <c r="H28" s="38" t="s">
        <v>42</v>
      </c>
      <c r="I28" s="121"/>
      <c r="J28" s="121">
        <f>SUM(J26:J27)</f>
        <v>0</v>
      </c>
      <c r="K28" s="121"/>
      <c r="M28" s="38" t="s">
        <v>42</v>
      </c>
      <c r="N28" s="121"/>
      <c r="O28" s="121">
        <f>SUM(O26:O27)</f>
        <v>0</v>
      </c>
      <c r="P28" s="121"/>
    </row>
    <row r="29" spans="1:16" outlineLevel="1">
      <c r="B29" s="43"/>
      <c r="D29" s="40"/>
      <c r="E29" s="43"/>
      <c r="F29" s="43"/>
      <c r="G29" s="43"/>
      <c r="H29" s="40"/>
      <c r="I29" s="122"/>
      <c r="J29" s="122"/>
      <c r="K29" s="122"/>
      <c r="M29" s="40"/>
      <c r="N29" s="122"/>
      <c r="O29" s="122"/>
      <c r="P29" s="122"/>
    </row>
    <row r="30" spans="1:16" s="38" customFormat="1" outlineLevel="1">
      <c r="A30" s="38" t="s">
        <v>43</v>
      </c>
      <c r="B30" s="42" t="s">
        <v>201</v>
      </c>
      <c r="C30" s="2"/>
      <c r="D30" s="38" t="s">
        <v>43</v>
      </c>
      <c r="E30" s="42"/>
      <c r="F30" s="42"/>
      <c r="G30" s="42"/>
      <c r="H30" s="38" t="s">
        <v>43</v>
      </c>
      <c r="M30" s="38" t="s">
        <v>43</v>
      </c>
    </row>
    <row r="31" spans="1:16" outlineLevel="1">
      <c r="A31" s="39" t="s">
        <v>122</v>
      </c>
      <c r="B31" s="271">
        <v>0</v>
      </c>
      <c r="C31" s="44"/>
      <c r="D31" s="39" t="s">
        <v>122</v>
      </c>
      <c r="E31" s="274"/>
      <c r="F31" s="271">
        <v>0</v>
      </c>
      <c r="G31" s="274"/>
      <c r="H31" s="39" t="s">
        <v>122</v>
      </c>
      <c r="I31" s="274"/>
      <c r="J31" s="271">
        <v>0</v>
      </c>
      <c r="K31" s="274"/>
      <c r="M31" s="39" t="s">
        <v>122</v>
      </c>
      <c r="N31" s="274"/>
      <c r="O31" s="271">
        <v>0</v>
      </c>
      <c r="P31" s="274"/>
    </row>
    <row r="32" spans="1:16" outlineLevel="1">
      <c r="A32" s="1" t="s">
        <v>44</v>
      </c>
      <c r="B32" s="273">
        <v>0</v>
      </c>
      <c r="C32" s="44"/>
      <c r="D32" s="1" t="s">
        <v>44</v>
      </c>
      <c r="E32" s="276"/>
      <c r="F32" s="273">
        <v>0</v>
      </c>
      <c r="G32" s="276"/>
      <c r="H32" s="1" t="s">
        <v>44</v>
      </c>
      <c r="I32" s="276"/>
      <c r="J32" s="273">
        <v>0</v>
      </c>
      <c r="K32" s="276"/>
      <c r="M32" s="1" t="s">
        <v>44</v>
      </c>
      <c r="N32" s="276"/>
      <c r="O32" s="273">
        <v>0</v>
      </c>
      <c r="P32" s="276"/>
    </row>
    <row r="33" spans="1:17" outlineLevel="1">
      <c r="A33" s="1" t="s">
        <v>45</v>
      </c>
      <c r="B33" s="273">
        <v>0</v>
      </c>
      <c r="C33" s="44"/>
      <c r="D33" s="1" t="s">
        <v>45</v>
      </c>
      <c r="E33" s="276"/>
      <c r="F33" s="273">
        <v>0</v>
      </c>
      <c r="G33" s="276"/>
      <c r="H33" s="1" t="s">
        <v>45</v>
      </c>
      <c r="I33" s="276"/>
      <c r="J33" s="273">
        <v>0</v>
      </c>
      <c r="K33" s="276"/>
      <c r="M33" s="1" t="s">
        <v>45</v>
      </c>
      <c r="N33" s="276"/>
      <c r="O33" s="273">
        <v>0</v>
      </c>
      <c r="P33" s="276"/>
    </row>
    <row r="34" spans="1:17" outlineLevel="1">
      <c r="A34" s="1" t="s">
        <v>46</v>
      </c>
      <c r="B34" s="273">
        <v>0</v>
      </c>
      <c r="C34" s="44"/>
      <c r="D34" s="1" t="s">
        <v>46</v>
      </c>
      <c r="E34" s="276"/>
      <c r="F34" s="273">
        <v>0</v>
      </c>
      <c r="G34" s="276"/>
      <c r="H34" s="1" t="s">
        <v>46</v>
      </c>
      <c r="I34" s="276"/>
      <c r="J34" s="273">
        <v>0</v>
      </c>
      <c r="K34" s="276"/>
      <c r="M34" s="1" t="s">
        <v>46</v>
      </c>
      <c r="N34" s="276"/>
      <c r="O34" s="273">
        <v>0</v>
      </c>
      <c r="P34" s="276"/>
    </row>
    <row r="35" spans="1:17" outlineLevel="1">
      <c r="A35" s="41" t="s">
        <v>47</v>
      </c>
      <c r="B35" s="272">
        <v>0</v>
      </c>
      <c r="C35" s="44"/>
      <c r="D35" s="41" t="s">
        <v>47</v>
      </c>
      <c r="E35" s="275"/>
      <c r="F35" s="272">
        <v>0</v>
      </c>
      <c r="G35" s="275"/>
      <c r="H35" s="41" t="s">
        <v>47</v>
      </c>
      <c r="I35" s="275"/>
      <c r="J35" s="272">
        <v>0</v>
      </c>
      <c r="K35" s="275"/>
      <c r="M35" s="41" t="s">
        <v>47</v>
      </c>
      <c r="N35" s="275"/>
      <c r="O35" s="272">
        <v>0</v>
      </c>
      <c r="P35" s="275"/>
    </row>
    <row r="36" spans="1:17" s="38" customFormat="1">
      <c r="A36" s="38" t="s">
        <v>48</v>
      </c>
      <c r="B36" s="121">
        <f>SUM(B31:B35)</f>
        <v>0</v>
      </c>
      <c r="C36" s="124"/>
      <c r="D36" s="38" t="s">
        <v>48</v>
      </c>
      <c r="E36" s="121"/>
      <c r="F36" s="121">
        <f>SUM(F31:F35)</f>
        <v>0</v>
      </c>
      <c r="G36" s="121"/>
      <c r="H36" s="38" t="s">
        <v>48</v>
      </c>
      <c r="I36" s="121"/>
      <c r="J36" s="121">
        <f>SUM(J31:J35)</f>
        <v>0</v>
      </c>
      <c r="K36" s="121"/>
      <c r="M36" s="38" t="s">
        <v>48</v>
      </c>
      <c r="N36" s="121"/>
      <c r="O36" s="121">
        <f>SUM(O31:O35)</f>
        <v>0</v>
      </c>
      <c r="P36" s="121"/>
    </row>
    <row r="37" spans="1:17" outlineLevel="1">
      <c r="B37" s="43"/>
      <c r="D37" s="40"/>
      <c r="E37" s="43"/>
      <c r="F37" s="43"/>
      <c r="G37" s="43"/>
      <c r="H37" s="40"/>
      <c r="I37" s="40"/>
      <c r="K37" s="40"/>
      <c r="M37" s="40"/>
      <c r="N37" s="40"/>
      <c r="P37" s="40"/>
    </row>
    <row r="38" spans="1:17" s="38" customFormat="1" outlineLevel="1">
      <c r="A38" s="38" t="s">
        <v>49</v>
      </c>
      <c r="B38" s="42" t="s">
        <v>201</v>
      </c>
      <c r="C38" s="2"/>
      <c r="D38" s="38" t="s">
        <v>49</v>
      </c>
      <c r="E38" s="42"/>
      <c r="F38" s="42"/>
      <c r="G38" s="42"/>
      <c r="H38" s="38" t="s">
        <v>49</v>
      </c>
      <c r="M38" s="38" t="s">
        <v>49</v>
      </c>
    </row>
    <row r="39" spans="1:17" outlineLevel="1">
      <c r="A39" s="39" t="s">
        <v>123</v>
      </c>
      <c r="B39" s="271">
        <v>0</v>
      </c>
      <c r="C39" s="44"/>
      <c r="D39" s="39" t="s">
        <v>123</v>
      </c>
      <c r="E39" s="274"/>
      <c r="F39" s="271">
        <v>0</v>
      </c>
      <c r="G39" s="274"/>
      <c r="H39" s="39" t="s">
        <v>123</v>
      </c>
      <c r="I39" s="274"/>
      <c r="J39" s="271">
        <v>0</v>
      </c>
      <c r="K39" s="274"/>
      <c r="M39" s="39" t="s">
        <v>123</v>
      </c>
      <c r="N39" s="274"/>
      <c r="O39" s="271">
        <v>0</v>
      </c>
      <c r="P39" s="274"/>
    </row>
    <row r="40" spans="1:17" outlineLevel="1">
      <c r="A40" s="41" t="s">
        <v>50</v>
      </c>
      <c r="B40" s="272">
        <v>0</v>
      </c>
      <c r="C40" s="44"/>
      <c r="D40" s="41" t="s">
        <v>50</v>
      </c>
      <c r="E40" s="275"/>
      <c r="F40" s="272">
        <v>0</v>
      </c>
      <c r="G40" s="275"/>
      <c r="H40" s="41" t="s">
        <v>50</v>
      </c>
      <c r="I40" s="275"/>
      <c r="J40" s="272">
        <v>0</v>
      </c>
      <c r="K40" s="275"/>
      <c r="M40" s="41" t="s">
        <v>50</v>
      </c>
      <c r="N40" s="275"/>
      <c r="O40" s="272">
        <v>0</v>
      </c>
      <c r="P40" s="275"/>
    </row>
    <row r="41" spans="1:17" s="38" customFormat="1">
      <c r="A41" s="38" t="s">
        <v>51</v>
      </c>
      <c r="B41" s="121">
        <f>SUM(B39:B40)</f>
        <v>0</v>
      </c>
      <c r="C41" s="124"/>
      <c r="D41" s="38" t="s">
        <v>51</v>
      </c>
      <c r="E41" s="121"/>
      <c r="F41" s="121">
        <f>SUM(F39:F40)</f>
        <v>0</v>
      </c>
      <c r="G41" s="121"/>
      <c r="H41" s="38" t="s">
        <v>51</v>
      </c>
      <c r="I41" s="121"/>
      <c r="J41" s="121">
        <f>SUM(J39:J40)</f>
        <v>0</v>
      </c>
      <c r="K41" s="121"/>
      <c r="M41" s="38" t="s">
        <v>51</v>
      </c>
      <c r="N41" s="121"/>
      <c r="O41" s="121">
        <f>SUM(O39:O40)</f>
        <v>0</v>
      </c>
      <c r="P41" s="121"/>
    </row>
    <row r="42" spans="1:17">
      <c r="B42" s="43"/>
      <c r="C42" s="44"/>
      <c r="D42" s="40"/>
      <c r="E42" s="43"/>
      <c r="F42" s="43"/>
      <c r="G42" s="43"/>
      <c r="H42" s="40"/>
      <c r="I42" s="43"/>
      <c r="J42" s="43"/>
      <c r="K42" s="43"/>
      <c r="M42" s="40"/>
      <c r="N42" s="43"/>
      <c r="O42" s="43"/>
      <c r="P42" s="43"/>
    </row>
    <row r="43" spans="1:17" s="38" customFormat="1">
      <c r="A43" s="45" t="s">
        <v>128</v>
      </c>
      <c r="B43" s="123">
        <f>B11+B18+B23+B28+B36+B41</f>
        <v>0</v>
      </c>
      <c r="C43" s="124"/>
      <c r="D43" s="45" t="s">
        <v>128</v>
      </c>
      <c r="E43" s="123">
        <f>F43*(1+E6)</f>
        <v>0</v>
      </c>
      <c r="F43" s="123">
        <f>F11+F18+F23+F28+F36+F41</f>
        <v>0</v>
      </c>
      <c r="G43" s="123">
        <f>F43*(1+G6)</f>
        <v>0</v>
      </c>
      <c r="H43" s="45" t="s">
        <v>128</v>
      </c>
      <c r="I43" s="123">
        <f>J43*(1+I6)</f>
        <v>0</v>
      </c>
      <c r="J43" s="123">
        <f>J11+J18+J23+J28+J36+J41</f>
        <v>0</v>
      </c>
      <c r="K43" s="123">
        <f>J43*(1+K6)</f>
        <v>0</v>
      </c>
      <c r="M43" s="45" t="s">
        <v>128</v>
      </c>
      <c r="N43" s="123">
        <f>O43*(1+N6)</f>
        <v>0</v>
      </c>
      <c r="O43" s="123">
        <f>O11+O18+O23+O28+O36+O41</f>
        <v>0</v>
      </c>
      <c r="P43" s="123">
        <f>O43*(1+P6)</f>
        <v>0</v>
      </c>
    </row>
    <row r="44" spans="1:17">
      <c r="D44" s="40"/>
      <c r="E44" s="40"/>
      <c r="G44" s="40"/>
      <c r="H44" s="40"/>
      <c r="I44" s="40"/>
      <c r="K44" s="40"/>
      <c r="M44" s="40"/>
      <c r="N44" s="40"/>
      <c r="P44" s="40"/>
    </row>
    <row r="45" spans="1:17" s="38" customFormat="1">
      <c r="A45" s="238" t="s">
        <v>130</v>
      </c>
      <c r="B45" s="239"/>
      <c r="C45" s="2"/>
      <c r="D45" s="45" t="str">
        <f>CONCATENATE("Net Present Value: ",Project_Master!$C$6," years, ", $E$2*100,"% discount rate")</f>
        <v>Net Present Value: 30 years, 3.375% discount rate</v>
      </c>
      <c r="E45" s="202">
        <f>IF(Project_Master!$C10=0,Costs_O_and_M!E$43*Project_Master!$C$6,E$43*((1-((1+Project_Master!$C$10)^-(Project_Master!$C$6)))/Project_Master!$C$10))</f>
        <v>0</v>
      </c>
      <c r="F45" s="202">
        <f>IF(Project_Master!$C10=0,Costs_O_and_M!F$43*Project_Master!$C$6,F$43*((1-((1+Project_Master!$C$10)^-(Project_Master!$C$6)))/Project_Master!$C$10))</f>
        <v>0</v>
      </c>
      <c r="G45" s="202">
        <f>IF(Project_Master!$C10=0,Costs_O_and_M!G$43*Project_Master!$C$6,G$43*((1-((1+Project_Master!$C$10)^-(Project_Master!$C$6)))/Project_Master!$C$10))</f>
        <v>0</v>
      </c>
      <c r="H45" s="45" t="str">
        <f>CONCATENATE("Net Present Value: ",Project_Master!$C$6," years, ", $E$2*100,"% discount rate")</f>
        <v>Net Present Value: 30 years, 3.375% discount rate</v>
      </c>
      <c r="I45" s="202">
        <f>IF(Project_Master!$C10=0,Costs_O_and_M!I$43*Project_Master!$C$6,I$43*((1-((1+Project_Master!$C$10)^-(Project_Master!$C$6)))/Project_Master!$C$10))</f>
        <v>0</v>
      </c>
      <c r="J45" s="202">
        <f>IF(Project_Master!$C10=0,Costs_O_and_M!J$43*Project_Master!$C$6,J$43*((1-((1+Project_Master!$C$10)^-(Project_Master!$C$6)))/Project_Master!$C$10))</f>
        <v>0</v>
      </c>
      <c r="K45" s="202">
        <f>IF(Project_Master!$C10=0,Costs_O_and_M!K$43*Project_Master!$C$6,K$43*((1-((1+Project_Master!$C$10)^-(Project_Master!$C$6)))/Project_Master!$C$10))</f>
        <v>0</v>
      </c>
      <c r="M45" s="45" t="str">
        <f>CONCATENATE("Net Present Value: ",Project_Master!$C$6," years, ", $E$2*100,"% discount rate")</f>
        <v>Net Present Value: 30 years, 3.375% discount rate</v>
      </c>
      <c r="N45" s="202">
        <f>IF(Project_Master!$C10=0,Costs_O_and_M!N$43*Project_Master!$C$6,N$43*((1-((1+Project_Master!$C$10)^-(Project_Master!$C$6)))/Project_Master!$C$10))</f>
        <v>0</v>
      </c>
      <c r="O45" s="202">
        <f>IF(Project_Master!$C10=0,Costs_O_and_M!O$43*Project_Master!$C$6,O$43*((1-((1+Project_Master!$C$10)^-(Project_Master!$C$6)))/Project_Master!$C$10))</f>
        <v>0</v>
      </c>
      <c r="P45" s="202">
        <f>IF(Project_Master!$C10=0,Costs_O_and_M!P$43*Project_Master!$C$6,P$43*((1-((1+Project_Master!$C$10)^-(Project_Master!$C$6)))/Project_Master!$C$10))</f>
        <v>0</v>
      </c>
    </row>
    <row r="46" spans="1:17">
      <c r="A46" s="143"/>
      <c r="F46" s="153"/>
      <c r="G46" s="154"/>
      <c r="I46" s="110"/>
      <c r="J46" s="153"/>
      <c r="K46" s="155"/>
      <c r="L46" s="110"/>
      <c r="N46" s="110"/>
      <c r="O46" s="153"/>
      <c r="P46" s="155"/>
      <c r="Q46" s="110"/>
    </row>
    <row r="47" spans="1:17" s="108" customFormat="1">
      <c r="A47" s="361" t="s">
        <v>120</v>
      </c>
      <c r="C47" s="77"/>
      <c r="D47" s="77"/>
      <c r="E47" s="77"/>
      <c r="G47" s="109"/>
      <c r="H47" s="77"/>
      <c r="I47" s="77"/>
      <c r="K47" s="109"/>
      <c r="L47" s="77"/>
      <c r="M47" s="77"/>
      <c r="N47" s="77"/>
      <c r="P47" s="109"/>
      <c r="Q47" s="77"/>
    </row>
    <row r="48" spans="1:17" s="108" customFormat="1">
      <c r="A48" s="361"/>
      <c r="C48" s="77"/>
      <c r="D48" s="77"/>
      <c r="E48" s="77"/>
      <c r="G48" s="109"/>
      <c r="H48" s="77"/>
      <c r="I48" s="77"/>
      <c r="K48" s="109"/>
      <c r="L48" s="77"/>
      <c r="M48" s="77"/>
      <c r="N48" s="77"/>
      <c r="P48" s="109"/>
      <c r="Q48" s="77"/>
    </row>
    <row r="49" spans="1:17" s="108" customFormat="1">
      <c r="A49" s="361"/>
      <c r="C49" s="77"/>
      <c r="D49" s="77"/>
      <c r="E49" s="77"/>
      <c r="G49" s="109"/>
      <c r="H49" s="77"/>
      <c r="I49" s="77"/>
      <c r="K49" s="109"/>
      <c r="L49" s="77"/>
      <c r="M49" s="77"/>
      <c r="N49" s="77"/>
      <c r="P49" s="109"/>
      <c r="Q49" s="77"/>
    </row>
    <row r="50" spans="1:17">
      <c r="A50" s="361"/>
      <c r="G50" s="76"/>
      <c r="L50" s="1"/>
      <c r="Q50" s="1"/>
    </row>
    <row r="51" spans="1:17">
      <c r="A51" s="361" t="s">
        <v>203</v>
      </c>
      <c r="F51" s="108"/>
      <c r="L51" s="77"/>
      <c r="Q51" s="1"/>
    </row>
    <row r="52" spans="1:17">
      <c r="F52" s="108"/>
      <c r="L52" s="77"/>
    </row>
    <row r="53" spans="1:17">
      <c r="F53" s="108"/>
      <c r="L53" s="77"/>
    </row>
    <row r="54" spans="1:17">
      <c r="F54" s="108"/>
      <c r="L54" s="77"/>
    </row>
    <row r="55" spans="1:17">
      <c r="F55" s="108"/>
      <c r="L55" s="77"/>
    </row>
    <row r="56" spans="1:17">
      <c r="F56" s="108"/>
      <c r="L56" s="77"/>
    </row>
    <row r="57" spans="1:17">
      <c r="F57" s="108"/>
      <c r="L57" s="77"/>
    </row>
    <row r="58" spans="1:17">
      <c r="F58" s="108"/>
      <c r="L58" s="77"/>
    </row>
    <row r="59" spans="1:17">
      <c r="F59" s="108"/>
      <c r="L59" s="77"/>
    </row>
    <row r="60" spans="1:17">
      <c r="F60" s="108"/>
      <c r="L60" s="77"/>
    </row>
    <row r="61" spans="1:17">
      <c r="F61" s="108"/>
      <c r="L61" s="77"/>
    </row>
    <row r="62" spans="1:17">
      <c r="F62" s="108"/>
      <c r="L62" s="77"/>
    </row>
    <row r="63" spans="1:17">
      <c r="F63" s="108"/>
      <c r="L63" s="77"/>
    </row>
    <row r="64" spans="1:17">
      <c r="F64" s="108"/>
      <c r="L64" s="77"/>
    </row>
    <row r="65" spans="6:12">
      <c r="F65" s="108"/>
      <c r="L65" s="77"/>
    </row>
    <row r="66" spans="6:12">
      <c r="F66" s="108"/>
      <c r="L66" s="77"/>
    </row>
    <row r="67" spans="6:12">
      <c r="F67" s="108"/>
      <c r="L67" s="77"/>
    </row>
    <row r="68" spans="6:12">
      <c r="F68" s="108"/>
      <c r="L68" s="77"/>
    </row>
    <row r="69" spans="6:12">
      <c r="F69" s="108"/>
      <c r="L69" s="77"/>
    </row>
    <row r="70" spans="6:12">
      <c r="F70" s="108"/>
      <c r="L70" s="77"/>
    </row>
    <row r="71" spans="6:12">
      <c r="F71" s="108"/>
      <c r="L71" s="77"/>
    </row>
    <row r="72" spans="6:12">
      <c r="F72" s="108"/>
      <c r="L72" s="77"/>
    </row>
    <row r="73" spans="6:12">
      <c r="F73" s="108"/>
      <c r="L73" s="77"/>
    </row>
    <row r="74" spans="6:12">
      <c r="F74" s="108"/>
      <c r="L74" s="77"/>
    </row>
    <row r="75" spans="6:12">
      <c r="F75" s="108"/>
      <c r="L75" s="77"/>
    </row>
    <row r="76" spans="6:12">
      <c r="F76" s="108"/>
      <c r="L76" s="77"/>
    </row>
    <row r="77" spans="6:12">
      <c r="F77" s="108"/>
      <c r="L77" s="77"/>
    </row>
    <row r="78" spans="6:12">
      <c r="F78" s="108"/>
      <c r="L78" s="77"/>
    </row>
    <row r="79" spans="6:12">
      <c r="F79" s="108"/>
      <c r="L79" s="77"/>
    </row>
    <row r="80" spans="6:12">
      <c r="F80" s="108"/>
      <c r="L80" s="77"/>
    </row>
    <row r="81" spans="6:12">
      <c r="F81" s="108"/>
      <c r="L81" s="77"/>
    </row>
    <row r="82" spans="6:12">
      <c r="F82" s="108"/>
      <c r="L82" s="77"/>
    </row>
    <row r="83" spans="6:12">
      <c r="F83" s="108"/>
      <c r="L83" s="77"/>
    </row>
    <row r="84" spans="6:12">
      <c r="F84" s="108"/>
      <c r="L84" s="77"/>
    </row>
    <row r="85" spans="6:12">
      <c r="F85" s="108"/>
      <c r="L85" s="77"/>
    </row>
    <row r="86" spans="6:12">
      <c r="F86" s="108"/>
      <c r="L86" s="77"/>
    </row>
    <row r="87" spans="6:12">
      <c r="F87" s="108"/>
      <c r="L87" s="77"/>
    </row>
    <row r="88" spans="6:12">
      <c r="F88" s="108"/>
      <c r="L88" s="77"/>
    </row>
    <row r="89" spans="6:12">
      <c r="F89" s="108"/>
      <c r="L89" s="77"/>
    </row>
    <row r="90" spans="6:12">
      <c r="F90" s="108"/>
      <c r="L90" s="77"/>
    </row>
    <row r="91" spans="6:12">
      <c r="F91" s="108"/>
      <c r="L91" s="77"/>
    </row>
    <row r="92" spans="6:12">
      <c r="F92" s="108"/>
      <c r="L92" s="77"/>
    </row>
    <row r="93" spans="6:12">
      <c r="F93" s="108"/>
      <c r="L93" s="77"/>
    </row>
    <row r="94" spans="6:12">
      <c r="F94" s="108"/>
      <c r="L94" s="77"/>
    </row>
    <row r="95" spans="6:12">
      <c r="F95" s="108"/>
      <c r="L95" s="77"/>
    </row>
    <row r="96" spans="6:12">
      <c r="F96" s="108"/>
      <c r="L96" s="77"/>
    </row>
    <row r="97" spans="6:12">
      <c r="F97" s="108"/>
      <c r="L97" s="77"/>
    </row>
    <row r="98" spans="6:12">
      <c r="L98" s="1"/>
    </row>
    <row r="99" spans="6:12">
      <c r="L99" s="1"/>
    </row>
    <row r="100" spans="6:12">
      <c r="L100" s="1"/>
    </row>
    <row r="101" spans="6:12">
      <c r="L101" s="1"/>
    </row>
    <row r="102" spans="6:12">
      <c r="L102" s="1"/>
    </row>
    <row r="103" spans="6:12">
      <c r="L103" s="1"/>
    </row>
    <row r="104" spans="6:12">
      <c r="L104" s="1"/>
    </row>
    <row r="105" spans="6:12">
      <c r="L105" s="1"/>
    </row>
    <row r="106" spans="6:12">
      <c r="L106" s="1"/>
    </row>
    <row r="107" spans="6:12">
      <c r="L107" s="1"/>
    </row>
    <row r="108" spans="6:12">
      <c r="L108" s="1"/>
    </row>
    <row r="109" spans="6:12">
      <c r="L109" s="1"/>
    </row>
    <row r="110" spans="6:12">
      <c r="L110" s="1"/>
    </row>
    <row r="111" spans="6:12">
      <c r="L111" s="1"/>
    </row>
    <row r="112" spans="6:12">
      <c r="L112" s="1"/>
    </row>
    <row r="113" spans="12:12">
      <c r="L113" s="1"/>
    </row>
    <row r="114" spans="12:12">
      <c r="L114" s="1"/>
    </row>
  </sheetData>
  <phoneticPr fontId="32" type="noConversion"/>
  <dataValidations count="1">
    <dataValidation allowBlank="1" showInputMessage="1" showErrorMessage="1" promptTitle="&lt;Click to Select Discount Rate&gt;" sqref="E2:E4 I2:I4 N2:N4"/>
  </dataValidations>
  <pageMargins left="0.5" right="0.5" top="1" bottom="1" header="0.5" footer="0.5"/>
  <pageSetup orientation="portrait" horizontalDpi="4294967292" verticalDpi="4294967292" r:id="rId1"/>
  <headerFooter>
    <oddHeader>&amp;C&amp;"Calibri (Body),Bold"&amp;14O and M Cost Projections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"/>
  <sheetViews>
    <sheetView view="pageLayout" topLeftCell="H82" zoomScale="75" zoomScaleNormal="75" zoomScalePageLayoutView="75" workbookViewId="0"/>
  </sheetViews>
  <sheetFormatPr defaultColWidth="11" defaultRowHeight="15.75"/>
  <cols>
    <col min="1" max="1" width="33.125" bestFit="1" customWidth="1"/>
    <col min="2" max="6" width="11.375" customWidth="1"/>
    <col min="7" max="7" width="31" style="16" bestFit="1" customWidth="1"/>
    <col min="8" max="12" width="11.375" style="16" customWidth="1"/>
    <col min="13" max="13" width="31" style="16" customWidth="1"/>
    <col min="14" max="14" width="11.375" style="16" customWidth="1"/>
    <col min="15" max="18" width="11.375" customWidth="1"/>
  </cols>
  <sheetData>
    <row r="1" spans="1:18" s="73" customFormat="1">
      <c r="A1" s="73" t="str">
        <f>Alternatives_Assumptions!C1</f>
        <v>No Action</v>
      </c>
      <c r="G1" s="73" t="str">
        <f>Project_Master!$B$15</f>
        <v>[Alt 1]</v>
      </c>
      <c r="M1" s="73" t="str">
        <f>Project_Master!B16</f>
        <v>[Alt 2]</v>
      </c>
    </row>
    <row r="2" spans="1:18" s="76" customFormat="1" ht="15">
      <c r="A2" s="85"/>
    </row>
    <row r="3" spans="1:18" s="76" customFormat="1" ht="15">
      <c r="A3" s="85"/>
      <c r="B3" s="107" t="s">
        <v>117</v>
      </c>
      <c r="C3" s="86"/>
      <c r="D3" s="85"/>
      <c r="E3" s="85"/>
      <c r="H3" s="107" t="s">
        <v>117</v>
      </c>
      <c r="N3" s="107" t="s">
        <v>117</v>
      </c>
    </row>
    <row r="4" spans="1:18" s="84" customFormat="1" ht="15">
      <c r="A4" s="101" t="s">
        <v>114</v>
      </c>
      <c r="B4" s="105" t="s">
        <v>115</v>
      </c>
      <c r="C4" s="106" t="s">
        <v>116</v>
      </c>
      <c r="D4" s="106" t="s">
        <v>7</v>
      </c>
      <c r="E4" s="106" t="s">
        <v>5</v>
      </c>
      <c r="F4" s="106" t="s">
        <v>6</v>
      </c>
      <c r="G4" s="101" t="s">
        <v>114</v>
      </c>
      <c r="H4" s="105" t="s">
        <v>115</v>
      </c>
      <c r="I4" s="106" t="s">
        <v>116</v>
      </c>
      <c r="J4" s="106" t="s">
        <v>7</v>
      </c>
      <c r="K4" s="106" t="s">
        <v>5</v>
      </c>
      <c r="L4" s="106" t="s">
        <v>6</v>
      </c>
      <c r="M4" s="101" t="s">
        <v>114</v>
      </c>
      <c r="N4" s="105" t="s">
        <v>115</v>
      </c>
      <c r="O4" s="106" t="s">
        <v>116</v>
      </c>
      <c r="P4" s="106" t="s">
        <v>7</v>
      </c>
      <c r="Q4" s="106" t="s">
        <v>5</v>
      </c>
      <c r="R4" s="106" t="s">
        <v>6</v>
      </c>
    </row>
    <row r="5" spans="1:18" s="113" customFormat="1" ht="12.75">
      <c r="A5" s="111" t="str">
        <f>Alternatives_Assumptions!A4</f>
        <v>Setback Levee</v>
      </c>
      <c r="B5" s="265"/>
      <c r="C5" s="266"/>
      <c r="D5" s="112">
        <f>Alternatives_Assumptions!C4</f>
        <v>0</v>
      </c>
      <c r="E5" s="112">
        <f>Alternatives_Assumptions!D4</f>
        <v>0</v>
      </c>
      <c r="F5" s="112">
        <f>Alternatives_Assumptions!E4</f>
        <v>0</v>
      </c>
      <c r="G5" s="111" t="str">
        <f>A5</f>
        <v>Setback Levee</v>
      </c>
      <c r="H5" s="265"/>
      <c r="I5" s="266"/>
      <c r="J5" s="112">
        <f>Alternatives_Assumptions!G4</f>
        <v>0</v>
      </c>
      <c r="K5" s="112">
        <f>Alternatives_Assumptions!H4</f>
        <v>0</v>
      </c>
      <c r="L5" s="112">
        <f>Alternatives_Assumptions!I4</f>
        <v>0</v>
      </c>
      <c r="M5" s="111" t="str">
        <f>A5</f>
        <v>Setback Levee</v>
      </c>
      <c r="N5" s="265"/>
      <c r="O5" s="266"/>
      <c r="P5" s="112">
        <f>Alternatives_Assumptions!K4</f>
        <v>0</v>
      </c>
      <c r="Q5" s="112">
        <f>Alternatives_Assumptions!L4</f>
        <v>0</v>
      </c>
      <c r="R5" s="112">
        <f>Alternatives_Assumptions!M4</f>
        <v>0</v>
      </c>
    </row>
    <row r="6" spans="1:18" s="113" customFormat="1" ht="12.75">
      <c r="A6" s="113" t="str">
        <f>Alternatives_Assumptions!A7</f>
        <v>Excavation (e.g. channel network)</v>
      </c>
      <c r="B6" s="267"/>
      <c r="C6" s="267"/>
      <c r="D6" s="116">
        <f>Alternatives_Assumptions!C7</f>
        <v>0</v>
      </c>
      <c r="E6" s="116">
        <f>Alternatives_Assumptions!D7</f>
        <v>0</v>
      </c>
      <c r="F6" s="116">
        <f>Alternatives_Assumptions!E7</f>
        <v>0</v>
      </c>
      <c r="G6" s="113" t="str">
        <f t="shared" ref="G6:G10" si="0">A6</f>
        <v>Excavation (e.g. channel network)</v>
      </c>
      <c r="H6" s="267"/>
      <c r="I6" s="267"/>
      <c r="J6" s="116">
        <f>Alternatives_Assumptions!G7</f>
        <v>0</v>
      </c>
      <c r="K6" s="116">
        <f>Alternatives_Assumptions!H7</f>
        <v>0</v>
      </c>
      <c r="L6" s="116">
        <f>Alternatives_Assumptions!I7</f>
        <v>0</v>
      </c>
      <c r="M6" s="113" t="str">
        <f t="shared" ref="M6:M10" si="1">A6</f>
        <v>Excavation (e.g. channel network)</v>
      </c>
      <c r="N6" s="267"/>
      <c r="O6" s="267"/>
      <c r="P6" s="116">
        <f>Alternatives_Assumptions!K7</f>
        <v>0</v>
      </c>
      <c r="Q6" s="116">
        <f>Alternatives_Assumptions!L7</f>
        <v>0</v>
      </c>
      <c r="R6" s="116">
        <f>Alternatives_Assumptions!M7</f>
        <v>0</v>
      </c>
    </row>
    <row r="7" spans="1:18" s="118" customFormat="1" ht="12.75">
      <c r="A7" s="117" t="str">
        <f>Alternatives_Assumptions!A10</f>
        <v>Breach/Lower Levee</v>
      </c>
      <c r="B7" s="267"/>
      <c r="C7" s="267"/>
      <c r="D7" s="116">
        <f>Alternatives_Assumptions!C10</f>
        <v>0</v>
      </c>
      <c r="E7" s="116">
        <f>Alternatives_Assumptions!D10</f>
        <v>0</v>
      </c>
      <c r="F7" s="116">
        <f>Alternatives_Assumptions!E10</f>
        <v>0</v>
      </c>
      <c r="G7" s="113" t="str">
        <f t="shared" si="0"/>
        <v>Breach/Lower Levee</v>
      </c>
      <c r="H7" s="267"/>
      <c r="I7" s="267"/>
      <c r="J7" s="116">
        <f>Alternatives_Assumptions!G10</f>
        <v>0</v>
      </c>
      <c r="K7" s="116">
        <f>Alternatives_Assumptions!H10</f>
        <v>0</v>
      </c>
      <c r="L7" s="116">
        <f>Alternatives_Assumptions!I10</f>
        <v>0</v>
      </c>
      <c r="M7" s="113" t="str">
        <f t="shared" si="1"/>
        <v>Breach/Lower Levee</v>
      </c>
      <c r="N7" s="267"/>
      <c r="O7" s="267"/>
      <c r="P7" s="116">
        <f>Alternatives_Assumptions!K10</f>
        <v>0</v>
      </c>
      <c r="Q7" s="116">
        <f>Alternatives_Assumptions!L10</f>
        <v>0</v>
      </c>
      <c r="R7" s="116">
        <f>Alternatives_Assumptions!M10</f>
        <v>0</v>
      </c>
    </row>
    <row r="8" spans="1:18" s="118" customFormat="1" ht="12.75">
      <c r="A8" s="117" t="str">
        <f>Alternatives_Assumptions!A13</f>
        <v>Habitat restoration</v>
      </c>
      <c r="B8" s="267"/>
      <c r="C8" s="267"/>
      <c r="D8" s="116">
        <f>Alternatives_Assumptions!C13</f>
        <v>0</v>
      </c>
      <c r="E8" s="116">
        <f>Alternatives_Assumptions!D13</f>
        <v>0</v>
      </c>
      <c r="F8" s="116">
        <f>Alternatives_Assumptions!E13</f>
        <v>0</v>
      </c>
      <c r="G8" s="113" t="str">
        <f t="shared" si="0"/>
        <v>Habitat restoration</v>
      </c>
      <c r="H8" s="267"/>
      <c r="I8" s="267"/>
      <c r="J8" s="116">
        <f>Alternatives_Assumptions!G13</f>
        <v>0</v>
      </c>
      <c r="K8" s="116">
        <f>Alternatives_Assumptions!H13</f>
        <v>0</v>
      </c>
      <c r="L8" s="116">
        <f>Alternatives_Assumptions!I13</f>
        <v>0</v>
      </c>
      <c r="M8" s="113" t="str">
        <f t="shared" si="1"/>
        <v>Habitat restoration</v>
      </c>
      <c r="N8" s="267"/>
      <c r="O8" s="267"/>
      <c r="P8" s="116">
        <f>Alternatives_Assumptions!K13</f>
        <v>0</v>
      </c>
      <c r="Q8" s="116">
        <f>Alternatives_Assumptions!L13</f>
        <v>0</v>
      </c>
      <c r="R8" s="116">
        <f>Alternatives_Assumptions!M13</f>
        <v>0</v>
      </c>
    </row>
    <row r="9" spans="1:18" s="118" customFormat="1" ht="12.75">
      <c r="A9" s="117" t="str">
        <f>Alternatives_Assumptions!A19</f>
        <v>Planning, Permitting, Design (% of constr)</v>
      </c>
      <c r="B9" s="267"/>
      <c r="C9" s="267"/>
      <c r="D9" s="116">
        <f>SUM(D5:D8)*0.05</f>
        <v>0</v>
      </c>
      <c r="E9" s="116">
        <f>SUM(E5:E8)*0.05</f>
        <v>0</v>
      </c>
      <c r="F9" s="116">
        <f>SUM(F5:F8)*0.05</f>
        <v>0</v>
      </c>
      <c r="G9" s="113" t="str">
        <f t="shared" si="0"/>
        <v>Planning, Permitting, Design (% of constr)</v>
      </c>
      <c r="H9" s="267"/>
      <c r="I9" s="267"/>
      <c r="J9" s="116">
        <f>SUM(J5:J8)*0.05</f>
        <v>0</v>
      </c>
      <c r="K9" s="116">
        <f>SUM(K5:K8)*0.05</f>
        <v>0</v>
      </c>
      <c r="L9" s="116">
        <f>SUM(L5:L8)*0.05</f>
        <v>0</v>
      </c>
      <c r="M9" s="113" t="str">
        <f t="shared" si="1"/>
        <v>Planning, Permitting, Design (% of constr)</v>
      </c>
      <c r="N9" s="267"/>
      <c r="O9" s="267"/>
      <c r="P9" s="116">
        <f>SUM(P5:P8)*0.05</f>
        <v>0</v>
      </c>
      <c r="Q9" s="116">
        <f>SUM(Q5:Q8)*0.05</f>
        <v>0</v>
      </c>
      <c r="R9" s="116">
        <f>SUM(R5:R8)*0.05</f>
        <v>0</v>
      </c>
    </row>
    <row r="10" spans="1:18" s="118" customFormat="1" ht="12.75">
      <c r="A10" s="119" t="str">
        <f>Alternatives_Assumptions!A20</f>
        <v>Monitoring (% of total Proj costs)</v>
      </c>
      <c r="B10" s="268"/>
      <c r="C10" s="268"/>
      <c r="D10" s="120">
        <f>SUM(D5:D8)*0.01</f>
        <v>0</v>
      </c>
      <c r="E10" s="120">
        <f>SUM(E5:E8)*0.02</f>
        <v>0</v>
      </c>
      <c r="F10" s="120">
        <f>SUM(F5:F8)*0.05</f>
        <v>0</v>
      </c>
      <c r="G10" s="163" t="str">
        <f t="shared" si="0"/>
        <v>Monitoring (% of total Proj costs)</v>
      </c>
      <c r="H10" s="268"/>
      <c r="I10" s="268"/>
      <c r="J10" s="120">
        <f>SUM(J5:J8)*0.01</f>
        <v>0</v>
      </c>
      <c r="K10" s="120">
        <f>SUM(K5:K8)*0.02</f>
        <v>0</v>
      </c>
      <c r="L10" s="120">
        <f>SUM(L5:L8)*0.03</f>
        <v>0</v>
      </c>
      <c r="M10" s="163" t="str">
        <f t="shared" si="1"/>
        <v>Monitoring (% of total Proj costs)</v>
      </c>
      <c r="N10" s="268"/>
      <c r="O10" s="268"/>
      <c r="P10" s="120">
        <f>SUM(P5:P8)*0.01</f>
        <v>0</v>
      </c>
      <c r="Q10" s="120">
        <f>SUM(Q5:Q8)*0.02</f>
        <v>0</v>
      </c>
      <c r="R10" s="120">
        <f>SUM(R5:R8)*0.03</f>
        <v>0</v>
      </c>
    </row>
    <row r="11" spans="1:18" s="40" customFormat="1" ht="15">
      <c r="G11" s="100"/>
      <c r="H11" s="100"/>
      <c r="I11" s="100"/>
      <c r="J11" s="100"/>
      <c r="K11" s="100"/>
      <c r="L11" s="100"/>
      <c r="M11" s="100"/>
      <c r="N11" s="100"/>
    </row>
    <row r="12" spans="1:18" s="40" customFormat="1" ht="15">
      <c r="A12" s="125" t="s">
        <v>53</v>
      </c>
      <c r="B12" s="152">
        <f>Benefits_FloodRisk!B2</f>
        <v>3.3750000000000002E-2</v>
      </c>
      <c r="C12" s="216" t="s">
        <v>16</v>
      </c>
      <c r="D12" s="151">
        <f>NPV($B12,D17:D46)</f>
        <v>0</v>
      </c>
      <c r="E12" s="151">
        <f>NPV($B12,E17:E46)</f>
        <v>0</v>
      </c>
      <c r="F12" s="151">
        <f>NPV($B12,F17:F46)</f>
        <v>0</v>
      </c>
      <c r="G12" s="126" t="str">
        <f>A12</f>
        <v>Discount rate</v>
      </c>
      <c r="H12" s="152">
        <f>B12</f>
        <v>3.3750000000000002E-2</v>
      </c>
      <c r="I12" s="216" t="s">
        <v>16</v>
      </c>
      <c r="J12" s="151">
        <f>NPV($H12,J17:J46)</f>
        <v>0</v>
      </c>
      <c r="K12" s="151">
        <f>NPV($H12,K17:K46)</f>
        <v>0</v>
      </c>
      <c r="L12" s="151">
        <f>NPV($H12,L17:L46)</f>
        <v>0</v>
      </c>
      <c r="M12" s="126" t="str">
        <f>G12</f>
        <v>Discount rate</v>
      </c>
      <c r="N12" s="152">
        <f>H12</f>
        <v>3.3750000000000002E-2</v>
      </c>
      <c r="O12" s="216" t="s">
        <v>16</v>
      </c>
      <c r="P12" s="151">
        <f>NPV($N12,P17:P46)</f>
        <v>0</v>
      </c>
      <c r="Q12" s="151">
        <f>NPV($N12,Q17:Q46)</f>
        <v>0</v>
      </c>
      <c r="R12" s="151">
        <f>NPV($N12,R17:R46)</f>
        <v>0</v>
      </c>
    </row>
    <row r="13" spans="1:18" s="40" customFormat="1" ht="15">
      <c r="A13" s="217"/>
      <c r="B13" s="156"/>
      <c r="C13" s="216" t="s">
        <v>52</v>
      </c>
      <c r="D13" s="151">
        <f>($B$12*D12)/(1-(1+$B$12)^-Project_Master!$C$6)</f>
        <v>0</v>
      </c>
      <c r="E13" s="151">
        <f>($B$12*E12)/(1-(1+$B$12)^-Project_Master!$C$6)</f>
        <v>0</v>
      </c>
      <c r="F13" s="151">
        <f>($B$12*F12)/(1-(1+$B$12)^-Project_Master!$C$6)</f>
        <v>0</v>
      </c>
      <c r="G13" s="218"/>
      <c r="H13" s="156"/>
      <c r="I13" s="216" t="s">
        <v>52</v>
      </c>
      <c r="J13" s="151">
        <f>($H$12*J12)/(1-(1+$H$12)^-Project_Master!$C$6)</f>
        <v>0</v>
      </c>
      <c r="K13" s="151">
        <f>($H$12*K12)/(1-(1+$H$12)^-Project_Master!$C$6)</f>
        <v>0</v>
      </c>
      <c r="L13" s="151">
        <f>($H$12*L12)/(1-(1+$H$12)^-Project_Master!$C$6)</f>
        <v>0</v>
      </c>
      <c r="M13" s="126"/>
      <c r="N13" s="152"/>
      <c r="O13" s="216" t="s">
        <v>52</v>
      </c>
      <c r="P13" s="151">
        <f>($N$12*P12)/(1-(1+$N$12)^-Project_Master!$C$6)</f>
        <v>0</v>
      </c>
      <c r="Q13" s="151">
        <f>($N$12*Q12)/(1-(1+$N$12)^-Project_Master!$C$6)</f>
        <v>0</v>
      </c>
      <c r="R13" s="151">
        <f>($N$12*R12)/(1-(1+$N$12)^-Project_Master!$C$6)</f>
        <v>0</v>
      </c>
    </row>
    <row r="14" spans="1:18" s="40" customFormat="1" ht="15">
      <c r="G14" s="150"/>
      <c r="H14" s="100"/>
      <c r="I14" s="100"/>
      <c r="J14" s="100"/>
      <c r="K14" s="100"/>
      <c r="L14" s="100"/>
      <c r="M14" s="100"/>
      <c r="N14" s="100"/>
    </row>
    <row r="15" spans="1:18" s="40" customFormat="1" ht="15">
      <c r="A15" s="46" t="str">
        <f>A1</f>
        <v>No Action</v>
      </c>
      <c r="B15" s="46"/>
      <c r="C15" s="46"/>
      <c r="D15" s="46" t="s">
        <v>125</v>
      </c>
      <c r="E15" s="46"/>
      <c r="F15" s="46"/>
      <c r="G15" s="46" t="str">
        <f>G1</f>
        <v>[Alt 1]</v>
      </c>
      <c r="H15" s="46"/>
      <c r="I15" s="46"/>
      <c r="J15" s="46" t="s">
        <v>125</v>
      </c>
      <c r="K15" s="46"/>
      <c r="L15" s="46"/>
      <c r="M15" s="46" t="str">
        <f>M1</f>
        <v>[Alt 2]</v>
      </c>
      <c r="N15" s="100"/>
      <c r="P15" s="46" t="s">
        <v>125</v>
      </c>
    </row>
    <row r="16" spans="1:18" s="38" customFormat="1" ht="30">
      <c r="A16" s="103" t="s">
        <v>87</v>
      </c>
      <c r="B16" s="103" t="s">
        <v>86</v>
      </c>
      <c r="C16" s="103"/>
      <c r="D16" s="103" t="s">
        <v>7</v>
      </c>
      <c r="E16" s="103" t="s">
        <v>5</v>
      </c>
      <c r="F16" s="103" t="s">
        <v>6</v>
      </c>
      <c r="G16" s="103" t="s">
        <v>87</v>
      </c>
      <c r="H16" s="103" t="s">
        <v>86</v>
      </c>
      <c r="I16" s="103"/>
      <c r="J16" s="103" t="s">
        <v>7</v>
      </c>
      <c r="K16" s="103" t="s">
        <v>5</v>
      </c>
      <c r="L16" s="103" t="s">
        <v>6</v>
      </c>
      <c r="M16" s="103" t="s">
        <v>87</v>
      </c>
      <c r="N16" s="103" t="s">
        <v>86</v>
      </c>
      <c r="O16" s="103"/>
      <c r="P16" s="103" t="s">
        <v>7</v>
      </c>
      <c r="Q16" s="103" t="s">
        <v>5</v>
      </c>
      <c r="R16" s="103" t="s">
        <v>6</v>
      </c>
    </row>
    <row r="17" spans="1:18" s="38" customFormat="1" ht="15">
      <c r="A17" s="39">
        <v>1</v>
      </c>
      <c r="B17" s="39">
        <f>2016+A17</f>
        <v>2017</v>
      </c>
      <c r="C17" s="213"/>
      <c r="D17" s="331">
        <f t="shared" ref="D17:F36" si="2">(IF((AND($A17&gt;=$B$5,$A17&lt;=$C$5)),D$105,0)+IF((AND($A17&gt;=$B$6,$A17&lt;=$C$6)),D$106,0)+IF((AND($A17&gt;=$B$7,$A17&lt;=$C$7)),D$107,0)+IF((AND($A17&gt;=$B$8,$A17&lt;=$C$8)),D$108,0)+IF((AND($A17&gt;=$B$9,$A17&lt;=$C$9)),D$109,0)+IF((AND($A17&gt;=$B$10,$A17&lt;=$C$10)),D$110,0))</f>
        <v>0</v>
      </c>
      <c r="E17" s="331">
        <f t="shared" si="2"/>
        <v>0</v>
      </c>
      <c r="F17" s="331">
        <f t="shared" si="2"/>
        <v>0</v>
      </c>
      <c r="G17" s="39">
        <v>1</v>
      </c>
      <c r="H17" s="39">
        <f>2016+G17</f>
        <v>2017</v>
      </c>
      <c r="I17" s="104"/>
      <c r="J17" s="331">
        <f>(IF((AND($G17&gt;=$H$5,$G17&lt;=$I$5)),J$105,0)+IF((AND($G17&gt;=$H$6,$G17&lt;=$I$6)),J$106,0)+IF((AND($G17&gt;=$H$7,$G17&lt;=$I$7)),J$107,0)+IF((AND($G17&gt;=$H$8,$G17&lt;=$I$8)),J$108,0)+IF((AND($G17&gt;=$H$9,$G17&lt;=$I$9)),J$109,0)+IF((AND($G17&gt;=$H$10,$G17&lt;=$I$10)),J$110,0))</f>
        <v>0</v>
      </c>
      <c r="K17" s="331">
        <f>(IF((AND($G17&gt;=$H$5,$G17&lt;=$I$5)),K$105,0)+IF((AND($G17&gt;=$H$6,$G17&lt;=$I$6)),K$106,0)+IF((AND($G17&gt;=$H$7,$G17&lt;=$I$7)),K$107,0)+IF((AND($G17&gt;=$H$8,$G17&lt;=$I$8)),K$108,0)+IF((AND($G17&gt;=$H$9,$G17&lt;=$I$9)),K$109,0)+IF((AND($G17&gt;=$H$10,$G17&lt;=$I$10)),K$110,0))</f>
        <v>0</v>
      </c>
      <c r="L17" s="331">
        <f>(IF((AND($G17&gt;=$H$5,$G17&lt;=$I$5)),L$105,0)+IF((AND($G17&gt;=$H$6,$G17&lt;=$I$6)),L$106,0)+IF((AND($G17&gt;=$H$7,$G17&lt;=$I$7)),L$107,0)+IF((AND($G17&gt;=$H$8,$G17&lt;=$I$8)),L$108,0)+IF((AND($G17&gt;=$H$9,$G17&lt;=$I$9)),L$109,0)+IF((AND($G17&gt;=$H$10,$G17&lt;=$I$10)),L$110,0))</f>
        <v>0</v>
      </c>
      <c r="M17" s="39">
        <v>1</v>
      </c>
      <c r="N17" s="39">
        <f>2016+M17</f>
        <v>2017</v>
      </c>
      <c r="O17" s="104"/>
      <c r="P17" s="331">
        <f t="shared" ref="P17:R36" si="3">(IF((AND($M17&gt;=$N$5,$M17&lt;=$O$5)),P$105,0)+IF((AND($M17&gt;=$N$6,$M17&lt;=$O$6)),P$106,0)+IF((AND($M17&gt;=$N$7,$M17&lt;=$O$7)),P$107,0)+IF((AND($M17&gt;=$N$8,$M17&lt;=$O$8)),P$108,0)+IF((AND($M17&gt;=$N$9,$M17&lt;=$O$9)),P$109,0)+IF((AND($M17&gt;=$N$10,$M17&lt;=$O$10)),P$110,0))</f>
        <v>0</v>
      </c>
      <c r="Q17" s="331">
        <f t="shared" si="3"/>
        <v>0</v>
      </c>
      <c r="R17" s="331">
        <f t="shared" si="3"/>
        <v>0</v>
      </c>
    </row>
    <row r="18" spans="1:18" s="40" customFormat="1" ht="15">
      <c r="A18" s="1">
        <v>2</v>
      </c>
      <c r="B18" s="1">
        <f t="shared" ref="B18:B81" si="4">2016+A18</f>
        <v>2018</v>
      </c>
      <c r="C18" s="214"/>
      <c r="D18" s="332">
        <f t="shared" si="2"/>
        <v>0</v>
      </c>
      <c r="E18" s="332">
        <f t="shared" si="2"/>
        <v>0</v>
      </c>
      <c r="F18" s="332">
        <f t="shared" si="2"/>
        <v>0</v>
      </c>
      <c r="G18" s="1">
        <v>2</v>
      </c>
      <c r="H18" s="1">
        <f t="shared" ref="H18:H81" si="5">2016+G18</f>
        <v>2018</v>
      </c>
      <c r="I18" s="1"/>
      <c r="J18" s="332">
        <f t="shared" ref="J18:L49" si="6">(IF((AND($G18&gt;=$H$5,$G18&lt;=$I$5)),J$105,0)+IF((AND($G18&gt;=$H$6,$G18&lt;=$I$6)),J$106,0)+IF((AND($G18&gt;=$H$7,$G18&lt;=$I$7)),J$107,0)+IF((AND($G18&gt;=$H$8,$G18&lt;=$I$8)),J$108,0)+IF((AND($G18&gt;=$H$9,$G18&lt;=$I$9)),J$109,0)+IF((AND($G18&gt;=$H$10,$G18&lt;=$I$10)),J$110,0))</f>
        <v>0</v>
      </c>
      <c r="K18" s="332">
        <f t="shared" si="6"/>
        <v>0</v>
      </c>
      <c r="L18" s="332">
        <f t="shared" si="6"/>
        <v>0</v>
      </c>
      <c r="M18" s="1">
        <v>2</v>
      </c>
      <c r="N18" s="1">
        <f t="shared" ref="N18:N81" si="7">2016+M18</f>
        <v>2018</v>
      </c>
      <c r="O18" s="1"/>
      <c r="P18" s="332">
        <f t="shared" si="3"/>
        <v>0</v>
      </c>
      <c r="Q18" s="332">
        <f t="shared" si="3"/>
        <v>0</v>
      </c>
      <c r="R18" s="332">
        <f t="shared" si="3"/>
        <v>0</v>
      </c>
    </row>
    <row r="19" spans="1:18" s="40" customFormat="1" ht="15">
      <c r="A19" s="1">
        <v>3</v>
      </c>
      <c r="B19" s="1">
        <f t="shared" si="4"/>
        <v>2019</v>
      </c>
      <c r="C19" s="214"/>
      <c r="D19" s="332">
        <f t="shared" si="2"/>
        <v>0</v>
      </c>
      <c r="E19" s="332">
        <f t="shared" si="2"/>
        <v>0</v>
      </c>
      <c r="F19" s="332">
        <f t="shared" si="2"/>
        <v>0</v>
      </c>
      <c r="G19" s="1">
        <v>3</v>
      </c>
      <c r="H19" s="1">
        <f t="shared" si="5"/>
        <v>2019</v>
      </c>
      <c r="I19" s="1"/>
      <c r="J19" s="332">
        <f t="shared" si="6"/>
        <v>0</v>
      </c>
      <c r="K19" s="332">
        <f t="shared" si="6"/>
        <v>0</v>
      </c>
      <c r="L19" s="332">
        <f t="shared" si="6"/>
        <v>0</v>
      </c>
      <c r="M19" s="1">
        <v>3</v>
      </c>
      <c r="N19" s="1">
        <f t="shared" si="7"/>
        <v>2019</v>
      </c>
      <c r="O19" s="1"/>
      <c r="P19" s="332">
        <f t="shared" si="3"/>
        <v>0</v>
      </c>
      <c r="Q19" s="332">
        <f t="shared" si="3"/>
        <v>0</v>
      </c>
      <c r="R19" s="332">
        <f t="shared" si="3"/>
        <v>0</v>
      </c>
    </row>
    <row r="20" spans="1:18" s="40" customFormat="1" ht="15">
      <c r="A20" s="1">
        <v>4</v>
      </c>
      <c r="B20" s="1">
        <f t="shared" si="4"/>
        <v>2020</v>
      </c>
      <c r="C20" s="214"/>
      <c r="D20" s="332">
        <f t="shared" si="2"/>
        <v>0</v>
      </c>
      <c r="E20" s="332">
        <f t="shared" si="2"/>
        <v>0</v>
      </c>
      <c r="F20" s="332">
        <f t="shared" si="2"/>
        <v>0</v>
      </c>
      <c r="G20" s="1">
        <v>4</v>
      </c>
      <c r="H20" s="1">
        <f t="shared" si="5"/>
        <v>2020</v>
      </c>
      <c r="I20" s="1"/>
      <c r="J20" s="332">
        <f t="shared" si="6"/>
        <v>0</v>
      </c>
      <c r="K20" s="332">
        <f t="shared" si="6"/>
        <v>0</v>
      </c>
      <c r="L20" s="332">
        <f t="shared" si="6"/>
        <v>0</v>
      </c>
      <c r="M20" s="1">
        <v>4</v>
      </c>
      <c r="N20" s="1">
        <f t="shared" si="7"/>
        <v>2020</v>
      </c>
      <c r="O20" s="1"/>
      <c r="P20" s="332">
        <f t="shared" si="3"/>
        <v>0</v>
      </c>
      <c r="Q20" s="332">
        <f t="shared" si="3"/>
        <v>0</v>
      </c>
      <c r="R20" s="332">
        <f t="shared" si="3"/>
        <v>0</v>
      </c>
    </row>
    <row r="21" spans="1:18" s="40" customFormat="1" ht="15">
      <c r="A21" s="1">
        <v>5</v>
      </c>
      <c r="B21" s="1">
        <f t="shared" si="4"/>
        <v>2021</v>
      </c>
      <c r="C21" s="214"/>
      <c r="D21" s="332">
        <f t="shared" si="2"/>
        <v>0</v>
      </c>
      <c r="E21" s="332">
        <f t="shared" si="2"/>
        <v>0</v>
      </c>
      <c r="F21" s="332">
        <f t="shared" si="2"/>
        <v>0</v>
      </c>
      <c r="G21" s="1">
        <v>5</v>
      </c>
      <c r="H21" s="1">
        <f t="shared" si="5"/>
        <v>2021</v>
      </c>
      <c r="I21" s="1"/>
      <c r="J21" s="332">
        <f t="shared" si="6"/>
        <v>0</v>
      </c>
      <c r="K21" s="332">
        <f t="shared" si="6"/>
        <v>0</v>
      </c>
      <c r="L21" s="332">
        <f t="shared" si="6"/>
        <v>0</v>
      </c>
      <c r="M21" s="1">
        <v>5</v>
      </c>
      <c r="N21" s="1">
        <f t="shared" si="7"/>
        <v>2021</v>
      </c>
      <c r="O21" s="1"/>
      <c r="P21" s="332">
        <f t="shared" si="3"/>
        <v>0</v>
      </c>
      <c r="Q21" s="332">
        <f t="shared" si="3"/>
        <v>0</v>
      </c>
      <c r="R21" s="332">
        <f t="shared" si="3"/>
        <v>0</v>
      </c>
    </row>
    <row r="22" spans="1:18" s="40" customFormat="1" ht="15">
      <c r="A22" s="1">
        <v>6</v>
      </c>
      <c r="B22" s="1">
        <f t="shared" si="4"/>
        <v>2022</v>
      </c>
      <c r="C22" s="214"/>
      <c r="D22" s="332">
        <f t="shared" si="2"/>
        <v>0</v>
      </c>
      <c r="E22" s="332">
        <f t="shared" si="2"/>
        <v>0</v>
      </c>
      <c r="F22" s="332">
        <f t="shared" si="2"/>
        <v>0</v>
      </c>
      <c r="G22" s="1">
        <v>6</v>
      </c>
      <c r="H22" s="1">
        <f t="shared" si="5"/>
        <v>2022</v>
      </c>
      <c r="I22" s="1"/>
      <c r="J22" s="332">
        <f t="shared" si="6"/>
        <v>0</v>
      </c>
      <c r="K22" s="332">
        <f t="shared" si="6"/>
        <v>0</v>
      </c>
      <c r="L22" s="332">
        <f t="shared" si="6"/>
        <v>0</v>
      </c>
      <c r="M22" s="1">
        <v>6</v>
      </c>
      <c r="N22" s="1">
        <f t="shared" si="7"/>
        <v>2022</v>
      </c>
      <c r="O22" s="1"/>
      <c r="P22" s="332">
        <f t="shared" si="3"/>
        <v>0</v>
      </c>
      <c r="Q22" s="332">
        <f t="shared" si="3"/>
        <v>0</v>
      </c>
      <c r="R22" s="332">
        <f t="shared" si="3"/>
        <v>0</v>
      </c>
    </row>
    <row r="23" spans="1:18" s="40" customFormat="1" ht="15">
      <c r="A23" s="1">
        <v>7</v>
      </c>
      <c r="B23" s="1">
        <f t="shared" si="4"/>
        <v>2023</v>
      </c>
      <c r="C23" s="214"/>
      <c r="D23" s="332">
        <f t="shared" si="2"/>
        <v>0</v>
      </c>
      <c r="E23" s="332">
        <f t="shared" si="2"/>
        <v>0</v>
      </c>
      <c r="F23" s="332">
        <f t="shared" si="2"/>
        <v>0</v>
      </c>
      <c r="G23" s="1">
        <v>7</v>
      </c>
      <c r="H23" s="1">
        <f t="shared" si="5"/>
        <v>2023</v>
      </c>
      <c r="I23" s="1"/>
      <c r="J23" s="332">
        <f t="shared" si="6"/>
        <v>0</v>
      </c>
      <c r="K23" s="332">
        <f t="shared" si="6"/>
        <v>0</v>
      </c>
      <c r="L23" s="332">
        <f t="shared" si="6"/>
        <v>0</v>
      </c>
      <c r="M23" s="1">
        <v>7</v>
      </c>
      <c r="N23" s="1">
        <f t="shared" si="7"/>
        <v>2023</v>
      </c>
      <c r="O23" s="1"/>
      <c r="P23" s="332">
        <f t="shared" si="3"/>
        <v>0</v>
      </c>
      <c r="Q23" s="332">
        <f t="shared" si="3"/>
        <v>0</v>
      </c>
      <c r="R23" s="332">
        <f t="shared" si="3"/>
        <v>0</v>
      </c>
    </row>
    <row r="24" spans="1:18" s="40" customFormat="1" ht="15">
      <c r="A24" s="1">
        <v>8</v>
      </c>
      <c r="B24" s="1">
        <f t="shared" si="4"/>
        <v>2024</v>
      </c>
      <c r="C24" s="214"/>
      <c r="D24" s="332">
        <f t="shared" si="2"/>
        <v>0</v>
      </c>
      <c r="E24" s="332">
        <f t="shared" si="2"/>
        <v>0</v>
      </c>
      <c r="F24" s="332">
        <f t="shared" si="2"/>
        <v>0</v>
      </c>
      <c r="G24" s="1">
        <v>8</v>
      </c>
      <c r="H24" s="1">
        <f t="shared" si="5"/>
        <v>2024</v>
      </c>
      <c r="I24" s="1"/>
      <c r="J24" s="332">
        <f t="shared" si="6"/>
        <v>0</v>
      </c>
      <c r="K24" s="332">
        <f t="shared" si="6"/>
        <v>0</v>
      </c>
      <c r="L24" s="332">
        <f t="shared" si="6"/>
        <v>0</v>
      </c>
      <c r="M24" s="1">
        <v>8</v>
      </c>
      <c r="N24" s="1">
        <f t="shared" si="7"/>
        <v>2024</v>
      </c>
      <c r="O24" s="1"/>
      <c r="P24" s="332">
        <f t="shared" si="3"/>
        <v>0</v>
      </c>
      <c r="Q24" s="332">
        <f t="shared" si="3"/>
        <v>0</v>
      </c>
      <c r="R24" s="332">
        <f t="shared" si="3"/>
        <v>0</v>
      </c>
    </row>
    <row r="25" spans="1:18" s="38" customFormat="1" ht="15">
      <c r="A25" s="1">
        <v>9</v>
      </c>
      <c r="B25" s="1">
        <f t="shared" si="4"/>
        <v>2025</v>
      </c>
      <c r="C25" s="214"/>
      <c r="D25" s="332">
        <f t="shared" si="2"/>
        <v>0</v>
      </c>
      <c r="E25" s="332">
        <f t="shared" si="2"/>
        <v>0</v>
      </c>
      <c r="F25" s="332">
        <f t="shared" si="2"/>
        <v>0</v>
      </c>
      <c r="G25" s="1">
        <v>9</v>
      </c>
      <c r="H25" s="1">
        <f t="shared" si="5"/>
        <v>2025</v>
      </c>
      <c r="I25" s="2"/>
      <c r="J25" s="332">
        <f t="shared" si="6"/>
        <v>0</v>
      </c>
      <c r="K25" s="332">
        <f t="shared" si="6"/>
        <v>0</v>
      </c>
      <c r="L25" s="332">
        <f t="shared" si="6"/>
        <v>0</v>
      </c>
      <c r="M25" s="1">
        <v>9</v>
      </c>
      <c r="N25" s="1">
        <f t="shared" si="7"/>
        <v>2025</v>
      </c>
      <c r="O25" s="2"/>
      <c r="P25" s="332">
        <f t="shared" si="3"/>
        <v>0</v>
      </c>
      <c r="Q25" s="332">
        <f t="shared" si="3"/>
        <v>0</v>
      </c>
      <c r="R25" s="332">
        <f t="shared" si="3"/>
        <v>0</v>
      </c>
    </row>
    <row r="26" spans="1:18" s="38" customFormat="1" ht="15">
      <c r="A26" s="1">
        <v>10</v>
      </c>
      <c r="B26" s="1">
        <f t="shared" si="4"/>
        <v>2026</v>
      </c>
      <c r="C26" s="214"/>
      <c r="D26" s="332">
        <f t="shared" si="2"/>
        <v>0</v>
      </c>
      <c r="E26" s="332">
        <f t="shared" si="2"/>
        <v>0</v>
      </c>
      <c r="F26" s="332">
        <f t="shared" si="2"/>
        <v>0</v>
      </c>
      <c r="G26" s="1">
        <v>10</v>
      </c>
      <c r="H26" s="1">
        <f t="shared" si="5"/>
        <v>2026</v>
      </c>
      <c r="I26" s="2"/>
      <c r="J26" s="332">
        <f t="shared" si="6"/>
        <v>0</v>
      </c>
      <c r="K26" s="332">
        <f t="shared" si="6"/>
        <v>0</v>
      </c>
      <c r="L26" s="332">
        <f t="shared" si="6"/>
        <v>0</v>
      </c>
      <c r="M26" s="1">
        <v>10</v>
      </c>
      <c r="N26" s="1">
        <f t="shared" si="7"/>
        <v>2026</v>
      </c>
      <c r="O26" s="2"/>
      <c r="P26" s="332">
        <f t="shared" si="3"/>
        <v>0</v>
      </c>
      <c r="Q26" s="332">
        <f t="shared" si="3"/>
        <v>0</v>
      </c>
      <c r="R26" s="332">
        <f t="shared" si="3"/>
        <v>0</v>
      </c>
    </row>
    <row r="27" spans="1:18" s="38" customFormat="1" ht="15">
      <c r="A27" s="1">
        <v>11</v>
      </c>
      <c r="B27" s="1">
        <f t="shared" si="4"/>
        <v>2027</v>
      </c>
      <c r="C27" s="214"/>
      <c r="D27" s="332">
        <f t="shared" si="2"/>
        <v>0</v>
      </c>
      <c r="E27" s="332">
        <f t="shared" si="2"/>
        <v>0</v>
      </c>
      <c r="F27" s="332">
        <f t="shared" si="2"/>
        <v>0</v>
      </c>
      <c r="G27" s="1">
        <v>11</v>
      </c>
      <c r="H27" s="1">
        <f t="shared" si="5"/>
        <v>2027</v>
      </c>
      <c r="I27" s="2"/>
      <c r="J27" s="332">
        <f t="shared" si="6"/>
        <v>0</v>
      </c>
      <c r="K27" s="332">
        <f t="shared" si="6"/>
        <v>0</v>
      </c>
      <c r="L27" s="332">
        <f t="shared" si="6"/>
        <v>0</v>
      </c>
      <c r="M27" s="1">
        <v>11</v>
      </c>
      <c r="N27" s="1">
        <f t="shared" si="7"/>
        <v>2027</v>
      </c>
      <c r="O27" s="2"/>
      <c r="P27" s="332">
        <f t="shared" si="3"/>
        <v>0</v>
      </c>
      <c r="Q27" s="332">
        <f t="shared" si="3"/>
        <v>0</v>
      </c>
      <c r="R27" s="332">
        <f t="shared" si="3"/>
        <v>0</v>
      </c>
    </row>
    <row r="28" spans="1:18" s="40" customFormat="1" ht="15">
      <c r="A28" s="1">
        <v>12</v>
      </c>
      <c r="B28" s="1">
        <f t="shared" si="4"/>
        <v>2028</v>
      </c>
      <c r="C28" s="214"/>
      <c r="D28" s="332">
        <f t="shared" si="2"/>
        <v>0</v>
      </c>
      <c r="E28" s="332">
        <f t="shared" si="2"/>
        <v>0</v>
      </c>
      <c r="F28" s="332">
        <f t="shared" si="2"/>
        <v>0</v>
      </c>
      <c r="G28" s="1">
        <v>12</v>
      </c>
      <c r="H28" s="1">
        <f t="shared" si="5"/>
        <v>2028</v>
      </c>
      <c r="I28" s="1"/>
      <c r="J28" s="332">
        <f t="shared" si="6"/>
        <v>0</v>
      </c>
      <c r="K28" s="332">
        <f t="shared" si="6"/>
        <v>0</v>
      </c>
      <c r="L28" s="332">
        <f t="shared" si="6"/>
        <v>0</v>
      </c>
      <c r="M28" s="1">
        <v>12</v>
      </c>
      <c r="N28" s="1">
        <f t="shared" si="7"/>
        <v>2028</v>
      </c>
      <c r="O28" s="1"/>
      <c r="P28" s="332">
        <f t="shared" si="3"/>
        <v>0</v>
      </c>
      <c r="Q28" s="332">
        <f t="shared" si="3"/>
        <v>0</v>
      </c>
      <c r="R28" s="332">
        <f t="shared" si="3"/>
        <v>0</v>
      </c>
    </row>
    <row r="29" spans="1:18" s="40" customFormat="1" ht="15">
      <c r="A29" s="1">
        <v>13</v>
      </c>
      <c r="B29" s="1">
        <f t="shared" si="4"/>
        <v>2029</v>
      </c>
      <c r="C29" s="214"/>
      <c r="D29" s="332">
        <f t="shared" si="2"/>
        <v>0</v>
      </c>
      <c r="E29" s="332">
        <f t="shared" si="2"/>
        <v>0</v>
      </c>
      <c r="F29" s="332">
        <f t="shared" si="2"/>
        <v>0</v>
      </c>
      <c r="G29" s="1">
        <v>13</v>
      </c>
      <c r="H29" s="1">
        <f t="shared" si="5"/>
        <v>2029</v>
      </c>
      <c r="I29" s="1"/>
      <c r="J29" s="332">
        <f t="shared" si="6"/>
        <v>0</v>
      </c>
      <c r="K29" s="332">
        <f t="shared" si="6"/>
        <v>0</v>
      </c>
      <c r="L29" s="332">
        <f t="shared" si="6"/>
        <v>0</v>
      </c>
      <c r="M29" s="1">
        <v>13</v>
      </c>
      <c r="N29" s="1">
        <f t="shared" si="7"/>
        <v>2029</v>
      </c>
      <c r="O29" s="1"/>
      <c r="P29" s="332">
        <f t="shared" si="3"/>
        <v>0</v>
      </c>
      <c r="Q29" s="332">
        <f t="shared" si="3"/>
        <v>0</v>
      </c>
      <c r="R29" s="332">
        <f t="shared" si="3"/>
        <v>0</v>
      </c>
    </row>
    <row r="30" spans="1:18" s="40" customFormat="1" ht="15">
      <c r="A30" s="1">
        <v>14</v>
      </c>
      <c r="B30" s="1">
        <f t="shared" si="4"/>
        <v>2030</v>
      </c>
      <c r="C30" s="214"/>
      <c r="D30" s="332">
        <f t="shared" si="2"/>
        <v>0</v>
      </c>
      <c r="E30" s="332">
        <f t="shared" si="2"/>
        <v>0</v>
      </c>
      <c r="F30" s="332">
        <f t="shared" si="2"/>
        <v>0</v>
      </c>
      <c r="G30" s="1">
        <v>14</v>
      </c>
      <c r="H30" s="1">
        <f t="shared" si="5"/>
        <v>2030</v>
      </c>
      <c r="I30" s="1"/>
      <c r="J30" s="332">
        <f t="shared" si="6"/>
        <v>0</v>
      </c>
      <c r="K30" s="332">
        <f t="shared" si="6"/>
        <v>0</v>
      </c>
      <c r="L30" s="332">
        <f t="shared" si="6"/>
        <v>0</v>
      </c>
      <c r="M30" s="1">
        <v>14</v>
      </c>
      <c r="N30" s="1">
        <f t="shared" si="7"/>
        <v>2030</v>
      </c>
      <c r="O30" s="1"/>
      <c r="P30" s="332">
        <f t="shared" si="3"/>
        <v>0</v>
      </c>
      <c r="Q30" s="332">
        <f t="shared" si="3"/>
        <v>0</v>
      </c>
      <c r="R30" s="332">
        <f t="shared" si="3"/>
        <v>0</v>
      </c>
    </row>
    <row r="31" spans="1:18" s="40" customFormat="1" ht="15">
      <c r="A31" s="1">
        <v>15</v>
      </c>
      <c r="B31" s="1">
        <f t="shared" si="4"/>
        <v>2031</v>
      </c>
      <c r="C31" s="214"/>
      <c r="D31" s="332">
        <f t="shared" si="2"/>
        <v>0</v>
      </c>
      <c r="E31" s="332">
        <f t="shared" si="2"/>
        <v>0</v>
      </c>
      <c r="F31" s="332">
        <f t="shared" si="2"/>
        <v>0</v>
      </c>
      <c r="G31" s="1">
        <v>15</v>
      </c>
      <c r="H31" s="1">
        <f t="shared" si="5"/>
        <v>2031</v>
      </c>
      <c r="I31" s="1"/>
      <c r="J31" s="332">
        <f t="shared" si="6"/>
        <v>0</v>
      </c>
      <c r="K31" s="332">
        <f t="shared" si="6"/>
        <v>0</v>
      </c>
      <c r="L31" s="332">
        <f t="shared" si="6"/>
        <v>0</v>
      </c>
      <c r="M31" s="1">
        <v>15</v>
      </c>
      <c r="N31" s="1">
        <f t="shared" si="7"/>
        <v>2031</v>
      </c>
      <c r="O31" s="1"/>
      <c r="P31" s="332">
        <f t="shared" si="3"/>
        <v>0</v>
      </c>
      <c r="Q31" s="332">
        <f t="shared" si="3"/>
        <v>0</v>
      </c>
      <c r="R31" s="332">
        <f t="shared" si="3"/>
        <v>0</v>
      </c>
    </row>
    <row r="32" spans="1:18" s="38" customFormat="1" ht="15">
      <c r="A32" s="1">
        <v>16</v>
      </c>
      <c r="B32" s="1">
        <f t="shared" si="4"/>
        <v>2032</v>
      </c>
      <c r="C32" s="214"/>
      <c r="D32" s="332">
        <f t="shared" si="2"/>
        <v>0</v>
      </c>
      <c r="E32" s="332">
        <f t="shared" si="2"/>
        <v>0</v>
      </c>
      <c r="F32" s="332">
        <f t="shared" si="2"/>
        <v>0</v>
      </c>
      <c r="G32" s="1">
        <v>16</v>
      </c>
      <c r="H32" s="1">
        <f t="shared" si="5"/>
        <v>2032</v>
      </c>
      <c r="I32" s="2"/>
      <c r="J32" s="332">
        <f t="shared" si="6"/>
        <v>0</v>
      </c>
      <c r="K32" s="332">
        <f t="shared" si="6"/>
        <v>0</v>
      </c>
      <c r="L32" s="332">
        <f t="shared" si="6"/>
        <v>0</v>
      </c>
      <c r="M32" s="1">
        <v>16</v>
      </c>
      <c r="N32" s="1">
        <f t="shared" si="7"/>
        <v>2032</v>
      </c>
      <c r="O32" s="2"/>
      <c r="P32" s="332">
        <f t="shared" si="3"/>
        <v>0</v>
      </c>
      <c r="Q32" s="332">
        <f t="shared" si="3"/>
        <v>0</v>
      </c>
      <c r="R32" s="332">
        <f t="shared" si="3"/>
        <v>0</v>
      </c>
    </row>
    <row r="33" spans="1:18" s="40" customFormat="1" ht="15">
      <c r="A33" s="1">
        <v>17</v>
      </c>
      <c r="B33" s="1">
        <f t="shared" si="4"/>
        <v>2033</v>
      </c>
      <c r="C33" s="214"/>
      <c r="D33" s="332">
        <f t="shared" si="2"/>
        <v>0</v>
      </c>
      <c r="E33" s="332">
        <f t="shared" si="2"/>
        <v>0</v>
      </c>
      <c r="F33" s="332">
        <f t="shared" si="2"/>
        <v>0</v>
      </c>
      <c r="G33" s="1">
        <v>17</v>
      </c>
      <c r="H33" s="1">
        <f t="shared" si="5"/>
        <v>2033</v>
      </c>
      <c r="I33" s="1"/>
      <c r="J33" s="332">
        <f t="shared" si="6"/>
        <v>0</v>
      </c>
      <c r="K33" s="332">
        <f t="shared" si="6"/>
        <v>0</v>
      </c>
      <c r="L33" s="332">
        <f t="shared" si="6"/>
        <v>0</v>
      </c>
      <c r="M33" s="1">
        <v>17</v>
      </c>
      <c r="N33" s="1">
        <f t="shared" si="7"/>
        <v>2033</v>
      </c>
      <c r="O33" s="1"/>
      <c r="P33" s="332">
        <f t="shared" si="3"/>
        <v>0</v>
      </c>
      <c r="Q33" s="332">
        <f t="shared" si="3"/>
        <v>0</v>
      </c>
      <c r="R33" s="332">
        <f t="shared" si="3"/>
        <v>0</v>
      </c>
    </row>
    <row r="34" spans="1:18" s="108" customFormat="1" ht="15">
      <c r="A34" s="1">
        <v>18</v>
      </c>
      <c r="B34" s="1">
        <f t="shared" si="4"/>
        <v>2034</v>
      </c>
      <c r="C34" s="214"/>
      <c r="D34" s="332">
        <f t="shared" si="2"/>
        <v>0</v>
      </c>
      <c r="E34" s="332">
        <f t="shared" si="2"/>
        <v>0</v>
      </c>
      <c r="F34" s="332">
        <f t="shared" si="2"/>
        <v>0</v>
      </c>
      <c r="G34" s="1">
        <v>18</v>
      </c>
      <c r="H34" s="1">
        <f t="shared" si="5"/>
        <v>2034</v>
      </c>
      <c r="I34" s="77"/>
      <c r="J34" s="332">
        <f t="shared" si="6"/>
        <v>0</v>
      </c>
      <c r="K34" s="332">
        <f t="shared" si="6"/>
        <v>0</v>
      </c>
      <c r="L34" s="332">
        <f t="shared" si="6"/>
        <v>0</v>
      </c>
      <c r="M34" s="1">
        <v>18</v>
      </c>
      <c r="N34" s="1">
        <f t="shared" si="7"/>
        <v>2034</v>
      </c>
      <c r="O34" s="77"/>
      <c r="P34" s="332">
        <f t="shared" si="3"/>
        <v>0</v>
      </c>
      <c r="Q34" s="332">
        <f t="shared" si="3"/>
        <v>0</v>
      </c>
      <c r="R34" s="332">
        <f t="shared" si="3"/>
        <v>0</v>
      </c>
    </row>
    <row r="35" spans="1:18" s="108" customFormat="1" ht="15">
      <c r="A35" s="1">
        <v>19</v>
      </c>
      <c r="B35" s="1">
        <f t="shared" si="4"/>
        <v>2035</v>
      </c>
      <c r="C35" s="214"/>
      <c r="D35" s="332">
        <f t="shared" si="2"/>
        <v>0</v>
      </c>
      <c r="E35" s="332">
        <f t="shared" si="2"/>
        <v>0</v>
      </c>
      <c r="F35" s="332">
        <f t="shared" si="2"/>
        <v>0</v>
      </c>
      <c r="G35" s="1">
        <v>19</v>
      </c>
      <c r="H35" s="1">
        <f t="shared" si="5"/>
        <v>2035</v>
      </c>
      <c r="I35" s="77"/>
      <c r="J35" s="332">
        <f t="shared" si="6"/>
        <v>0</v>
      </c>
      <c r="K35" s="332">
        <f t="shared" si="6"/>
        <v>0</v>
      </c>
      <c r="L35" s="332">
        <f t="shared" si="6"/>
        <v>0</v>
      </c>
      <c r="M35" s="1">
        <v>19</v>
      </c>
      <c r="N35" s="1">
        <f t="shared" si="7"/>
        <v>2035</v>
      </c>
      <c r="O35" s="77"/>
      <c r="P35" s="332">
        <f t="shared" si="3"/>
        <v>0</v>
      </c>
      <c r="Q35" s="332">
        <f t="shared" si="3"/>
        <v>0</v>
      </c>
      <c r="R35" s="332">
        <f t="shared" si="3"/>
        <v>0</v>
      </c>
    </row>
    <row r="36" spans="1:18" s="108" customFormat="1" ht="15">
      <c r="A36" s="1">
        <v>20</v>
      </c>
      <c r="B36" s="1">
        <f t="shared" si="4"/>
        <v>2036</v>
      </c>
      <c r="C36" s="214"/>
      <c r="D36" s="332">
        <f t="shared" si="2"/>
        <v>0</v>
      </c>
      <c r="E36" s="332">
        <f t="shared" si="2"/>
        <v>0</v>
      </c>
      <c r="F36" s="332">
        <f t="shared" si="2"/>
        <v>0</v>
      </c>
      <c r="G36" s="1">
        <v>20</v>
      </c>
      <c r="H36" s="1">
        <f t="shared" si="5"/>
        <v>2036</v>
      </c>
      <c r="I36" s="77"/>
      <c r="J36" s="332">
        <f t="shared" si="6"/>
        <v>0</v>
      </c>
      <c r="K36" s="332">
        <f t="shared" si="6"/>
        <v>0</v>
      </c>
      <c r="L36" s="332">
        <f t="shared" si="6"/>
        <v>0</v>
      </c>
      <c r="M36" s="1">
        <v>20</v>
      </c>
      <c r="N36" s="1">
        <f t="shared" si="7"/>
        <v>2036</v>
      </c>
      <c r="O36" s="77"/>
      <c r="P36" s="332">
        <f t="shared" si="3"/>
        <v>0</v>
      </c>
      <c r="Q36" s="332">
        <f t="shared" si="3"/>
        <v>0</v>
      </c>
      <c r="R36" s="332">
        <f t="shared" si="3"/>
        <v>0</v>
      </c>
    </row>
    <row r="37" spans="1:18" s="40" customFormat="1" ht="15">
      <c r="A37" s="1">
        <v>21</v>
      </c>
      <c r="B37" s="1">
        <f t="shared" si="4"/>
        <v>2037</v>
      </c>
      <c r="C37" s="214"/>
      <c r="D37" s="332">
        <f t="shared" ref="D37:F56" si="8">(IF((AND($A37&gt;=$B$5,$A37&lt;=$C$5)),D$105,0)+IF((AND($A37&gt;=$B$6,$A37&lt;=$C$6)),D$106,0)+IF((AND($A37&gt;=$B$7,$A37&lt;=$C$7)),D$107,0)+IF((AND($A37&gt;=$B$8,$A37&lt;=$C$8)),D$108,0)+IF((AND($A37&gt;=$B$9,$A37&lt;=$C$9)),D$109,0)+IF((AND($A37&gt;=$B$10,$A37&lt;=$C$10)),D$110,0))</f>
        <v>0</v>
      </c>
      <c r="E37" s="332">
        <f t="shared" si="8"/>
        <v>0</v>
      </c>
      <c r="F37" s="332">
        <f t="shared" si="8"/>
        <v>0</v>
      </c>
      <c r="G37" s="1">
        <v>21</v>
      </c>
      <c r="H37" s="1">
        <f t="shared" si="5"/>
        <v>2037</v>
      </c>
      <c r="I37" s="1"/>
      <c r="J37" s="332">
        <f t="shared" si="6"/>
        <v>0</v>
      </c>
      <c r="K37" s="332">
        <f t="shared" si="6"/>
        <v>0</v>
      </c>
      <c r="L37" s="332">
        <f t="shared" si="6"/>
        <v>0</v>
      </c>
      <c r="M37" s="1">
        <v>21</v>
      </c>
      <c r="N37" s="1">
        <f t="shared" si="7"/>
        <v>2037</v>
      </c>
      <c r="O37" s="1"/>
      <c r="P37" s="332">
        <f t="shared" ref="P37:R56" si="9">(IF((AND($M37&gt;=$N$5,$M37&lt;=$O$5)),P$105,0)+IF((AND($M37&gt;=$N$6,$M37&lt;=$O$6)),P$106,0)+IF((AND($M37&gt;=$N$7,$M37&lt;=$O$7)),P$107,0)+IF((AND($M37&gt;=$N$8,$M37&lt;=$O$8)),P$108,0)+IF((AND($M37&gt;=$N$9,$M37&lt;=$O$9)),P$109,0)+IF((AND($M37&gt;=$N$10,$M37&lt;=$O$10)),P$110,0))</f>
        <v>0</v>
      </c>
      <c r="Q37" s="332">
        <f t="shared" si="9"/>
        <v>0</v>
      </c>
      <c r="R37" s="332">
        <f t="shared" si="9"/>
        <v>0</v>
      </c>
    </row>
    <row r="38" spans="1:18" s="40" customFormat="1" ht="15">
      <c r="A38" s="1">
        <v>22</v>
      </c>
      <c r="B38" s="1">
        <f t="shared" si="4"/>
        <v>2038</v>
      </c>
      <c r="C38" s="214"/>
      <c r="D38" s="332">
        <f t="shared" si="8"/>
        <v>0</v>
      </c>
      <c r="E38" s="332">
        <f t="shared" si="8"/>
        <v>0</v>
      </c>
      <c r="F38" s="332">
        <f t="shared" si="8"/>
        <v>0</v>
      </c>
      <c r="G38" s="1">
        <v>22</v>
      </c>
      <c r="H38" s="1">
        <f t="shared" si="5"/>
        <v>2038</v>
      </c>
      <c r="I38" s="1"/>
      <c r="J38" s="332">
        <f t="shared" si="6"/>
        <v>0</v>
      </c>
      <c r="K38" s="332">
        <f t="shared" si="6"/>
        <v>0</v>
      </c>
      <c r="L38" s="332">
        <f t="shared" si="6"/>
        <v>0</v>
      </c>
      <c r="M38" s="1">
        <v>22</v>
      </c>
      <c r="N38" s="1">
        <f t="shared" si="7"/>
        <v>2038</v>
      </c>
      <c r="O38" s="1"/>
      <c r="P38" s="332">
        <f t="shared" si="9"/>
        <v>0</v>
      </c>
      <c r="Q38" s="332">
        <f t="shared" si="9"/>
        <v>0</v>
      </c>
      <c r="R38" s="332">
        <f t="shared" si="9"/>
        <v>0</v>
      </c>
    </row>
    <row r="39" spans="1:18" s="40" customFormat="1" ht="15">
      <c r="A39" s="1">
        <v>23</v>
      </c>
      <c r="B39" s="1">
        <f t="shared" si="4"/>
        <v>2039</v>
      </c>
      <c r="C39" s="214"/>
      <c r="D39" s="332">
        <f t="shared" si="8"/>
        <v>0</v>
      </c>
      <c r="E39" s="332">
        <f t="shared" si="8"/>
        <v>0</v>
      </c>
      <c r="F39" s="332">
        <f t="shared" si="8"/>
        <v>0</v>
      </c>
      <c r="G39" s="1">
        <v>23</v>
      </c>
      <c r="H39" s="1">
        <f t="shared" si="5"/>
        <v>2039</v>
      </c>
      <c r="I39" s="1"/>
      <c r="J39" s="332">
        <f t="shared" si="6"/>
        <v>0</v>
      </c>
      <c r="K39" s="332">
        <f t="shared" si="6"/>
        <v>0</v>
      </c>
      <c r="L39" s="332">
        <f t="shared" si="6"/>
        <v>0</v>
      </c>
      <c r="M39" s="1">
        <v>23</v>
      </c>
      <c r="N39" s="1">
        <f t="shared" si="7"/>
        <v>2039</v>
      </c>
      <c r="O39" s="1"/>
      <c r="P39" s="332">
        <f t="shared" si="9"/>
        <v>0</v>
      </c>
      <c r="Q39" s="332">
        <f t="shared" si="9"/>
        <v>0</v>
      </c>
      <c r="R39" s="332">
        <f t="shared" si="9"/>
        <v>0</v>
      </c>
    </row>
    <row r="40" spans="1:18" s="40" customFormat="1" ht="15">
      <c r="A40" s="1">
        <v>24</v>
      </c>
      <c r="B40" s="1">
        <f t="shared" si="4"/>
        <v>2040</v>
      </c>
      <c r="C40" s="214"/>
      <c r="D40" s="332">
        <f t="shared" si="8"/>
        <v>0</v>
      </c>
      <c r="E40" s="332">
        <f t="shared" si="8"/>
        <v>0</v>
      </c>
      <c r="F40" s="332">
        <f t="shared" si="8"/>
        <v>0</v>
      </c>
      <c r="G40" s="1">
        <v>24</v>
      </c>
      <c r="H40" s="1">
        <f t="shared" si="5"/>
        <v>2040</v>
      </c>
      <c r="I40" s="1"/>
      <c r="J40" s="332">
        <f t="shared" si="6"/>
        <v>0</v>
      </c>
      <c r="K40" s="332">
        <f t="shared" si="6"/>
        <v>0</v>
      </c>
      <c r="L40" s="332">
        <f t="shared" si="6"/>
        <v>0</v>
      </c>
      <c r="M40" s="1">
        <v>24</v>
      </c>
      <c r="N40" s="1">
        <f t="shared" si="7"/>
        <v>2040</v>
      </c>
      <c r="O40" s="1"/>
      <c r="P40" s="332">
        <f t="shared" si="9"/>
        <v>0</v>
      </c>
      <c r="Q40" s="332">
        <f t="shared" si="9"/>
        <v>0</v>
      </c>
      <c r="R40" s="332">
        <f t="shared" si="9"/>
        <v>0</v>
      </c>
    </row>
    <row r="41" spans="1:18" s="40" customFormat="1" ht="15">
      <c r="A41" s="1">
        <v>25</v>
      </c>
      <c r="B41" s="1">
        <f t="shared" si="4"/>
        <v>2041</v>
      </c>
      <c r="C41" s="214"/>
      <c r="D41" s="332">
        <f t="shared" si="8"/>
        <v>0</v>
      </c>
      <c r="E41" s="332">
        <f t="shared" si="8"/>
        <v>0</v>
      </c>
      <c r="F41" s="332">
        <f t="shared" si="8"/>
        <v>0</v>
      </c>
      <c r="G41" s="1">
        <v>25</v>
      </c>
      <c r="H41" s="1">
        <f t="shared" si="5"/>
        <v>2041</v>
      </c>
      <c r="I41" s="1"/>
      <c r="J41" s="332">
        <f t="shared" si="6"/>
        <v>0</v>
      </c>
      <c r="K41" s="332">
        <f t="shared" si="6"/>
        <v>0</v>
      </c>
      <c r="L41" s="332">
        <f t="shared" si="6"/>
        <v>0</v>
      </c>
      <c r="M41" s="1">
        <v>25</v>
      </c>
      <c r="N41" s="1">
        <f t="shared" si="7"/>
        <v>2041</v>
      </c>
      <c r="O41" s="1"/>
      <c r="P41" s="332">
        <f t="shared" si="9"/>
        <v>0</v>
      </c>
      <c r="Q41" s="332">
        <f t="shared" si="9"/>
        <v>0</v>
      </c>
      <c r="R41" s="332">
        <f t="shared" si="9"/>
        <v>0</v>
      </c>
    </row>
    <row r="42" spans="1:18" s="108" customFormat="1" ht="15">
      <c r="A42" s="1">
        <v>26</v>
      </c>
      <c r="B42" s="1">
        <f t="shared" si="4"/>
        <v>2042</v>
      </c>
      <c r="C42" s="214"/>
      <c r="D42" s="332">
        <f t="shared" si="8"/>
        <v>0</v>
      </c>
      <c r="E42" s="332">
        <f t="shared" si="8"/>
        <v>0</v>
      </c>
      <c r="F42" s="332">
        <f t="shared" si="8"/>
        <v>0</v>
      </c>
      <c r="G42" s="1">
        <v>26</v>
      </c>
      <c r="H42" s="1">
        <f t="shared" si="5"/>
        <v>2042</v>
      </c>
      <c r="I42" s="77"/>
      <c r="J42" s="332">
        <f t="shared" si="6"/>
        <v>0</v>
      </c>
      <c r="K42" s="332">
        <f t="shared" si="6"/>
        <v>0</v>
      </c>
      <c r="L42" s="332">
        <f t="shared" si="6"/>
        <v>0</v>
      </c>
      <c r="M42" s="1">
        <v>26</v>
      </c>
      <c r="N42" s="1">
        <f t="shared" si="7"/>
        <v>2042</v>
      </c>
      <c r="O42" s="77"/>
      <c r="P42" s="332">
        <f t="shared" si="9"/>
        <v>0</v>
      </c>
      <c r="Q42" s="332">
        <f t="shared" si="9"/>
        <v>0</v>
      </c>
      <c r="R42" s="332">
        <f t="shared" si="9"/>
        <v>0</v>
      </c>
    </row>
    <row r="43" spans="1:18" s="108" customFormat="1" ht="15">
      <c r="A43" s="1">
        <v>27</v>
      </c>
      <c r="B43" s="1">
        <f t="shared" si="4"/>
        <v>2043</v>
      </c>
      <c r="C43" s="214"/>
      <c r="D43" s="332">
        <f t="shared" si="8"/>
        <v>0</v>
      </c>
      <c r="E43" s="332">
        <f t="shared" si="8"/>
        <v>0</v>
      </c>
      <c r="F43" s="332">
        <f t="shared" si="8"/>
        <v>0</v>
      </c>
      <c r="G43" s="1">
        <v>27</v>
      </c>
      <c r="H43" s="1">
        <f t="shared" si="5"/>
        <v>2043</v>
      </c>
      <c r="I43" s="77"/>
      <c r="J43" s="332">
        <f t="shared" si="6"/>
        <v>0</v>
      </c>
      <c r="K43" s="332">
        <f t="shared" si="6"/>
        <v>0</v>
      </c>
      <c r="L43" s="332">
        <f t="shared" si="6"/>
        <v>0</v>
      </c>
      <c r="M43" s="1">
        <v>27</v>
      </c>
      <c r="N43" s="1">
        <f t="shared" si="7"/>
        <v>2043</v>
      </c>
      <c r="O43" s="77"/>
      <c r="P43" s="332">
        <f t="shared" si="9"/>
        <v>0</v>
      </c>
      <c r="Q43" s="332">
        <f t="shared" si="9"/>
        <v>0</v>
      </c>
      <c r="R43" s="332">
        <f t="shared" si="9"/>
        <v>0</v>
      </c>
    </row>
    <row r="44" spans="1:18" s="40" customFormat="1" ht="15">
      <c r="A44" s="1">
        <v>28</v>
      </c>
      <c r="B44" s="1">
        <f t="shared" si="4"/>
        <v>2044</v>
      </c>
      <c r="C44" s="214"/>
      <c r="D44" s="332">
        <f t="shared" si="8"/>
        <v>0</v>
      </c>
      <c r="E44" s="332">
        <f t="shared" si="8"/>
        <v>0</v>
      </c>
      <c r="F44" s="332">
        <f t="shared" si="8"/>
        <v>0</v>
      </c>
      <c r="G44" s="1">
        <v>28</v>
      </c>
      <c r="H44" s="1">
        <f t="shared" si="5"/>
        <v>2044</v>
      </c>
      <c r="I44" s="1"/>
      <c r="J44" s="332">
        <f t="shared" si="6"/>
        <v>0</v>
      </c>
      <c r="K44" s="332">
        <f t="shared" si="6"/>
        <v>0</v>
      </c>
      <c r="L44" s="332">
        <f t="shared" si="6"/>
        <v>0</v>
      </c>
      <c r="M44" s="1">
        <v>28</v>
      </c>
      <c r="N44" s="1">
        <f t="shared" si="7"/>
        <v>2044</v>
      </c>
      <c r="O44" s="1"/>
      <c r="P44" s="332">
        <f t="shared" si="9"/>
        <v>0</v>
      </c>
      <c r="Q44" s="332">
        <f t="shared" si="9"/>
        <v>0</v>
      </c>
      <c r="R44" s="332">
        <f t="shared" si="9"/>
        <v>0</v>
      </c>
    </row>
    <row r="45" spans="1:18" s="40" customFormat="1" ht="15">
      <c r="A45" s="1">
        <v>29</v>
      </c>
      <c r="B45" s="1">
        <f t="shared" si="4"/>
        <v>2045</v>
      </c>
      <c r="C45" s="214"/>
      <c r="D45" s="332">
        <f t="shared" si="8"/>
        <v>0</v>
      </c>
      <c r="E45" s="332">
        <f t="shared" si="8"/>
        <v>0</v>
      </c>
      <c r="F45" s="332">
        <f t="shared" si="8"/>
        <v>0</v>
      </c>
      <c r="G45" s="1">
        <v>29</v>
      </c>
      <c r="H45" s="1">
        <f t="shared" si="5"/>
        <v>2045</v>
      </c>
      <c r="I45" s="1"/>
      <c r="J45" s="332">
        <f t="shared" si="6"/>
        <v>0</v>
      </c>
      <c r="K45" s="332">
        <f t="shared" si="6"/>
        <v>0</v>
      </c>
      <c r="L45" s="332">
        <f t="shared" si="6"/>
        <v>0</v>
      </c>
      <c r="M45" s="1">
        <v>29</v>
      </c>
      <c r="N45" s="1">
        <f t="shared" si="7"/>
        <v>2045</v>
      </c>
      <c r="O45" s="1"/>
      <c r="P45" s="332">
        <f t="shared" si="9"/>
        <v>0</v>
      </c>
      <c r="Q45" s="332">
        <f t="shared" si="9"/>
        <v>0</v>
      </c>
      <c r="R45" s="332">
        <f t="shared" si="9"/>
        <v>0</v>
      </c>
    </row>
    <row r="46" spans="1:18" s="40" customFormat="1" ht="15">
      <c r="A46" s="1">
        <v>30</v>
      </c>
      <c r="B46" s="1">
        <f t="shared" si="4"/>
        <v>2046</v>
      </c>
      <c r="C46" s="214"/>
      <c r="D46" s="332">
        <f t="shared" si="8"/>
        <v>0</v>
      </c>
      <c r="E46" s="332">
        <f t="shared" si="8"/>
        <v>0</v>
      </c>
      <c r="F46" s="332">
        <f t="shared" si="8"/>
        <v>0</v>
      </c>
      <c r="G46" s="1">
        <v>30</v>
      </c>
      <c r="H46" s="1">
        <f t="shared" si="5"/>
        <v>2046</v>
      </c>
      <c r="I46" s="1"/>
      <c r="J46" s="332">
        <f t="shared" si="6"/>
        <v>0</v>
      </c>
      <c r="K46" s="332">
        <f t="shared" si="6"/>
        <v>0</v>
      </c>
      <c r="L46" s="332">
        <f t="shared" si="6"/>
        <v>0</v>
      </c>
      <c r="M46" s="1">
        <v>30</v>
      </c>
      <c r="N46" s="1">
        <f t="shared" si="7"/>
        <v>2046</v>
      </c>
      <c r="O46" s="1"/>
      <c r="P46" s="332">
        <f t="shared" si="9"/>
        <v>0</v>
      </c>
      <c r="Q46" s="332">
        <f t="shared" si="9"/>
        <v>0</v>
      </c>
      <c r="R46" s="332">
        <f t="shared" si="9"/>
        <v>0</v>
      </c>
    </row>
    <row r="47" spans="1:18" s="40" customFormat="1" ht="15">
      <c r="A47" s="1">
        <v>31</v>
      </c>
      <c r="B47" s="1">
        <f t="shared" si="4"/>
        <v>2047</v>
      </c>
      <c r="C47" s="214"/>
      <c r="D47" s="215">
        <f t="shared" si="8"/>
        <v>0</v>
      </c>
      <c r="E47" s="215">
        <f t="shared" si="8"/>
        <v>0</v>
      </c>
      <c r="F47" s="215">
        <f t="shared" si="8"/>
        <v>0</v>
      </c>
      <c r="G47" s="1">
        <v>31</v>
      </c>
      <c r="H47" s="1">
        <f t="shared" si="5"/>
        <v>2047</v>
      </c>
      <c r="I47" s="1"/>
      <c r="J47" s="215">
        <f t="shared" si="6"/>
        <v>0</v>
      </c>
      <c r="K47" s="215">
        <f t="shared" si="6"/>
        <v>0</v>
      </c>
      <c r="L47" s="215">
        <f t="shared" si="6"/>
        <v>0</v>
      </c>
      <c r="M47" s="1">
        <v>31</v>
      </c>
      <c r="N47" s="1">
        <f t="shared" si="7"/>
        <v>2047</v>
      </c>
      <c r="O47" s="1"/>
      <c r="P47" s="332">
        <f t="shared" si="9"/>
        <v>0</v>
      </c>
      <c r="Q47" s="332">
        <f t="shared" si="9"/>
        <v>0</v>
      </c>
      <c r="R47" s="332">
        <f t="shared" si="9"/>
        <v>0</v>
      </c>
    </row>
    <row r="48" spans="1:18" s="40" customFormat="1" ht="15">
      <c r="A48" s="1">
        <v>32</v>
      </c>
      <c r="B48" s="1">
        <f t="shared" si="4"/>
        <v>2048</v>
      </c>
      <c r="C48" s="214"/>
      <c r="D48" s="215">
        <f t="shared" si="8"/>
        <v>0</v>
      </c>
      <c r="E48" s="215">
        <f t="shared" si="8"/>
        <v>0</v>
      </c>
      <c r="F48" s="215">
        <f t="shared" si="8"/>
        <v>0</v>
      </c>
      <c r="G48" s="1">
        <v>32</v>
      </c>
      <c r="H48" s="1">
        <f t="shared" si="5"/>
        <v>2048</v>
      </c>
      <c r="I48" s="1"/>
      <c r="J48" s="215">
        <f t="shared" si="6"/>
        <v>0</v>
      </c>
      <c r="K48" s="215">
        <f t="shared" si="6"/>
        <v>0</v>
      </c>
      <c r="L48" s="215">
        <f t="shared" si="6"/>
        <v>0</v>
      </c>
      <c r="M48" s="1">
        <v>32</v>
      </c>
      <c r="N48" s="1">
        <f t="shared" si="7"/>
        <v>2048</v>
      </c>
      <c r="O48" s="1"/>
      <c r="P48" s="332">
        <f t="shared" si="9"/>
        <v>0</v>
      </c>
      <c r="Q48" s="332">
        <f t="shared" si="9"/>
        <v>0</v>
      </c>
      <c r="R48" s="332">
        <f t="shared" si="9"/>
        <v>0</v>
      </c>
    </row>
    <row r="49" spans="1:18" s="40" customFormat="1" ht="15">
      <c r="A49" s="1">
        <v>33</v>
      </c>
      <c r="B49" s="1">
        <f t="shared" si="4"/>
        <v>2049</v>
      </c>
      <c r="C49" s="214"/>
      <c r="D49" s="215">
        <f t="shared" si="8"/>
        <v>0</v>
      </c>
      <c r="E49" s="215">
        <f t="shared" si="8"/>
        <v>0</v>
      </c>
      <c r="F49" s="215">
        <f t="shared" si="8"/>
        <v>0</v>
      </c>
      <c r="G49" s="1">
        <v>33</v>
      </c>
      <c r="H49" s="1">
        <f t="shared" si="5"/>
        <v>2049</v>
      </c>
      <c r="I49" s="1"/>
      <c r="J49" s="215">
        <f t="shared" si="6"/>
        <v>0</v>
      </c>
      <c r="K49" s="215">
        <f t="shared" si="6"/>
        <v>0</v>
      </c>
      <c r="L49" s="215">
        <f t="shared" si="6"/>
        <v>0</v>
      </c>
      <c r="M49" s="1">
        <v>33</v>
      </c>
      <c r="N49" s="1">
        <f t="shared" si="7"/>
        <v>2049</v>
      </c>
      <c r="O49" s="1"/>
      <c r="P49" s="332">
        <f t="shared" si="9"/>
        <v>0</v>
      </c>
      <c r="Q49" s="332">
        <f t="shared" si="9"/>
        <v>0</v>
      </c>
      <c r="R49" s="332">
        <f t="shared" si="9"/>
        <v>0</v>
      </c>
    </row>
    <row r="50" spans="1:18" s="40" customFormat="1" ht="15">
      <c r="A50" s="1">
        <v>34</v>
      </c>
      <c r="B50" s="1">
        <f t="shared" si="4"/>
        <v>2050</v>
      </c>
      <c r="C50" s="214"/>
      <c r="D50" s="215">
        <f t="shared" si="8"/>
        <v>0</v>
      </c>
      <c r="E50" s="215">
        <f t="shared" si="8"/>
        <v>0</v>
      </c>
      <c r="F50" s="215">
        <f t="shared" si="8"/>
        <v>0</v>
      </c>
      <c r="G50" s="1">
        <v>34</v>
      </c>
      <c r="H50" s="1">
        <f t="shared" si="5"/>
        <v>2050</v>
      </c>
      <c r="I50" s="1"/>
      <c r="J50" s="215">
        <f t="shared" ref="J50:L81" si="10">(IF((AND($G50&gt;=$H$5,$G50&lt;=$I$5)),J$105,0)+IF((AND($G50&gt;=$H$6,$G50&lt;=$I$6)),J$106,0)+IF((AND($G50&gt;=$H$7,$G50&lt;=$I$7)),J$107,0)+IF((AND($G50&gt;=$H$8,$G50&lt;=$I$8)),J$108,0)+IF((AND($G50&gt;=$H$9,$G50&lt;=$I$9)),J$109,0)+IF((AND($G50&gt;=$H$10,$G50&lt;=$I$10)),J$110,0))</f>
        <v>0</v>
      </c>
      <c r="K50" s="215">
        <f t="shared" si="10"/>
        <v>0</v>
      </c>
      <c r="L50" s="215">
        <f t="shared" si="10"/>
        <v>0</v>
      </c>
      <c r="M50" s="1">
        <v>34</v>
      </c>
      <c r="N50" s="1">
        <f t="shared" si="7"/>
        <v>2050</v>
      </c>
      <c r="O50" s="1"/>
      <c r="P50" s="332">
        <f t="shared" si="9"/>
        <v>0</v>
      </c>
      <c r="Q50" s="332">
        <f t="shared" si="9"/>
        <v>0</v>
      </c>
      <c r="R50" s="332">
        <f t="shared" si="9"/>
        <v>0</v>
      </c>
    </row>
    <row r="51" spans="1:18" s="40" customFormat="1" ht="15">
      <c r="A51" s="1">
        <v>35</v>
      </c>
      <c r="B51" s="1">
        <f t="shared" si="4"/>
        <v>2051</v>
      </c>
      <c r="C51" s="214"/>
      <c r="D51" s="215">
        <f t="shared" si="8"/>
        <v>0</v>
      </c>
      <c r="E51" s="215">
        <f t="shared" si="8"/>
        <v>0</v>
      </c>
      <c r="F51" s="215">
        <f t="shared" si="8"/>
        <v>0</v>
      </c>
      <c r="G51" s="1">
        <v>35</v>
      </c>
      <c r="H51" s="1">
        <f t="shared" si="5"/>
        <v>2051</v>
      </c>
      <c r="I51" s="1"/>
      <c r="J51" s="215">
        <f t="shared" si="10"/>
        <v>0</v>
      </c>
      <c r="K51" s="215">
        <f t="shared" si="10"/>
        <v>0</v>
      </c>
      <c r="L51" s="215">
        <f t="shared" si="10"/>
        <v>0</v>
      </c>
      <c r="M51" s="1">
        <v>35</v>
      </c>
      <c r="N51" s="1">
        <f t="shared" si="7"/>
        <v>2051</v>
      </c>
      <c r="O51" s="1"/>
      <c r="P51" s="332">
        <f t="shared" si="9"/>
        <v>0</v>
      </c>
      <c r="Q51" s="332">
        <f t="shared" si="9"/>
        <v>0</v>
      </c>
      <c r="R51" s="332">
        <f t="shared" si="9"/>
        <v>0</v>
      </c>
    </row>
    <row r="52" spans="1:18" s="38" customFormat="1" ht="15">
      <c r="A52" s="1">
        <v>36</v>
      </c>
      <c r="B52" s="1">
        <f t="shared" si="4"/>
        <v>2052</v>
      </c>
      <c r="C52" s="214"/>
      <c r="D52" s="215">
        <f t="shared" si="8"/>
        <v>0</v>
      </c>
      <c r="E52" s="215">
        <f t="shared" si="8"/>
        <v>0</v>
      </c>
      <c r="F52" s="215">
        <f t="shared" si="8"/>
        <v>0</v>
      </c>
      <c r="G52" s="1">
        <v>36</v>
      </c>
      <c r="H52" s="1">
        <f t="shared" si="5"/>
        <v>2052</v>
      </c>
      <c r="I52" s="2"/>
      <c r="J52" s="215">
        <f t="shared" si="10"/>
        <v>0</v>
      </c>
      <c r="K52" s="215">
        <f t="shared" si="10"/>
        <v>0</v>
      </c>
      <c r="L52" s="215">
        <f t="shared" si="10"/>
        <v>0</v>
      </c>
      <c r="M52" s="1">
        <v>36</v>
      </c>
      <c r="N52" s="1">
        <f t="shared" si="7"/>
        <v>2052</v>
      </c>
      <c r="O52" s="2"/>
      <c r="P52" s="332">
        <f t="shared" si="9"/>
        <v>0</v>
      </c>
      <c r="Q52" s="332">
        <f t="shared" si="9"/>
        <v>0</v>
      </c>
      <c r="R52" s="332">
        <f t="shared" si="9"/>
        <v>0</v>
      </c>
    </row>
    <row r="53" spans="1:18" s="38" customFormat="1" ht="15">
      <c r="A53" s="1">
        <v>37</v>
      </c>
      <c r="B53" s="1">
        <f t="shared" si="4"/>
        <v>2053</v>
      </c>
      <c r="C53" s="214"/>
      <c r="D53" s="215">
        <f t="shared" si="8"/>
        <v>0</v>
      </c>
      <c r="E53" s="215">
        <f t="shared" si="8"/>
        <v>0</v>
      </c>
      <c r="F53" s="215">
        <f t="shared" si="8"/>
        <v>0</v>
      </c>
      <c r="G53" s="1">
        <v>37</v>
      </c>
      <c r="H53" s="1">
        <f t="shared" si="5"/>
        <v>2053</v>
      </c>
      <c r="I53" s="2"/>
      <c r="J53" s="215">
        <f t="shared" si="10"/>
        <v>0</v>
      </c>
      <c r="K53" s="215">
        <f t="shared" si="10"/>
        <v>0</v>
      </c>
      <c r="L53" s="215">
        <f t="shared" si="10"/>
        <v>0</v>
      </c>
      <c r="M53" s="1">
        <v>37</v>
      </c>
      <c r="N53" s="1">
        <f t="shared" si="7"/>
        <v>2053</v>
      </c>
      <c r="O53" s="2"/>
      <c r="P53" s="332">
        <f t="shared" si="9"/>
        <v>0</v>
      </c>
      <c r="Q53" s="332">
        <f t="shared" si="9"/>
        <v>0</v>
      </c>
      <c r="R53" s="332">
        <f t="shared" si="9"/>
        <v>0</v>
      </c>
    </row>
    <row r="54" spans="1:18" s="40" customFormat="1" ht="15">
      <c r="A54" s="1">
        <v>38</v>
      </c>
      <c r="B54" s="1">
        <f t="shared" si="4"/>
        <v>2054</v>
      </c>
      <c r="C54" s="214"/>
      <c r="D54" s="215">
        <f t="shared" si="8"/>
        <v>0</v>
      </c>
      <c r="E54" s="215">
        <f t="shared" si="8"/>
        <v>0</v>
      </c>
      <c r="F54" s="215">
        <f t="shared" si="8"/>
        <v>0</v>
      </c>
      <c r="G54" s="1">
        <v>38</v>
      </c>
      <c r="H54" s="1">
        <f t="shared" si="5"/>
        <v>2054</v>
      </c>
      <c r="I54" s="1"/>
      <c r="J54" s="215">
        <f t="shared" si="10"/>
        <v>0</v>
      </c>
      <c r="K54" s="215">
        <f t="shared" si="10"/>
        <v>0</v>
      </c>
      <c r="L54" s="215">
        <f t="shared" si="10"/>
        <v>0</v>
      </c>
      <c r="M54" s="1">
        <v>38</v>
      </c>
      <c r="N54" s="1">
        <f t="shared" si="7"/>
        <v>2054</v>
      </c>
      <c r="O54" s="1"/>
      <c r="P54" s="332">
        <f t="shared" si="9"/>
        <v>0</v>
      </c>
      <c r="Q54" s="332">
        <f t="shared" si="9"/>
        <v>0</v>
      </c>
      <c r="R54" s="332">
        <f t="shared" si="9"/>
        <v>0</v>
      </c>
    </row>
    <row r="55" spans="1:18" s="40" customFormat="1" ht="15">
      <c r="A55" s="1">
        <v>39</v>
      </c>
      <c r="B55" s="1">
        <f t="shared" si="4"/>
        <v>2055</v>
      </c>
      <c r="C55" s="214"/>
      <c r="D55" s="215">
        <f t="shared" si="8"/>
        <v>0</v>
      </c>
      <c r="E55" s="215">
        <f t="shared" si="8"/>
        <v>0</v>
      </c>
      <c r="F55" s="215">
        <f t="shared" si="8"/>
        <v>0</v>
      </c>
      <c r="G55" s="1">
        <v>39</v>
      </c>
      <c r="H55" s="1">
        <f t="shared" si="5"/>
        <v>2055</v>
      </c>
      <c r="I55" s="1"/>
      <c r="J55" s="215">
        <f t="shared" si="10"/>
        <v>0</v>
      </c>
      <c r="K55" s="215">
        <f t="shared" si="10"/>
        <v>0</v>
      </c>
      <c r="L55" s="215">
        <f t="shared" si="10"/>
        <v>0</v>
      </c>
      <c r="M55" s="1">
        <v>39</v>
      </c>
      <c r="N55" s="1">
        <f t="shared" si="7"/>
        <v>2055</v>
      </c>
      <c r="O55" s="1"/>
      <c r="P55" s="332">
        <f t="shared" si="9"/>
        <v>0</v>
      </c>
      <c r="Q55" s="332">
        <f t="shared" si="9"/>
        <v>0</v>
      </c>
      <c r="R55" s="332">
        <f t="shared" si="9"/>
        <v>0</v>
      </c>
    </row>
    <row r="56" spans="1:18" s="40" customFormat="1" ht="15">
      <c r="A56" s="1">
        <v>40</v>
      </c>
      <c r="B56" s="1">
        <f t="shared" si="4"/>
        <v>2056</v>
      </c>
      <c r="C56" s="214"/>
      <c r="D56" s="215">
        <f t="shared" si="8"/>
        <v>0</v>
      </c>
      <c r="E56" s="215">
        <f t="shared" si="8"/>
        <v>0</v>
      </c>
      <c r="F56" s="215">
        <f t="shared" si="8"/>
        <v>0</v>
      </c>
      <c r="G56" s="1">
        <v>40</v>
      </c>
      <c r="H56" s="1">
        <f t="shared" si="5"/>
        <v>2056</v>
      </c>
      <c r="I56" s="1"/>
      <c r="J56" s="215">
        <f t="shared" si="10"/>
        <v>0</v>
      </c>
      <c r="K56" s="215">
        <f t="shared" si="10"/>
        <v>0</v>
      </c>
      <c r="L56" s="215">
        <f t="shared" si="10"/>
        <v>0</v>
      </c>
      <c r="M56" s="1">
        <v>40</v>
      </c>
      <c r="N56" s="1">
        <f t="shared" si="7"/>
        <v>2056</v>
      </c>
      <c r="O56" s="1"/>
      <c r="P56" s="332">
        <f t="shared" si="9"/>
        <v>0</v>
      </c>
      <c r="Q56" s="332">
        <f t="shared" si="9"/>
        <v>0</v>
      </c>
      <c r="R56" s="332">
        <f t="shared" si="9"/>
        <v>0</v>
      </c>
    </row>
    <row r="57" spans="1:18" s="40" customFormat="1" ht="15">
      <c r="A57" s="1">
        <v>41</v>
      </c>
      <c r="B57" s="1">
        <f t="shared" si="4"/>
        <v>2057</v>
      </c>
      <c r="C57" s="214"/>
      <c r="D57" s="215">
        <f t="shared" ref="D57:F76" si="11">(IF((AND($A57&gt;=$B$5,$A57&lt;=$C$5)),D$105,0)+IF((AND($A57&gt;=$B$6,$A57&lt;=$C$6)),D$106,0)+IF((AND($A57&gt;=$B$7,$A57&lt;=$C$7)),D$107,0)+IF((AND($A57&gt;=$B$8,$A57&lt;=$C$8)),D$108,0)+IF((AND($A57&gt;=$B$9,$A57&lt;=$C$9)),D$109,0)+IF((AND($A57&gt;=$B$10,$A57&lt;=$C$10)),D$110,0))</f>
        <v>0</v>
      </c>
      <c r="E57" s="215">
        <f t="shared" si="11"/>
        <v>0</v>
      </c>
      <c r="F57" s="215">
        <f t="shared" si="11"/>
        <v>0</v>
      </c>
      <c r="G57" s="1">
        <v>41</v>
      </c>
      <c r="H57" s="1">
        <f t="shared" si="5"/>
        <v>2057</v>
      </c>
      <c r="I57" s="1"/>
      <c r="J57" s="215">
        <f t="shared" si="10"/>
        <v>0</v>
      </c>
      <c r="K57" s="215">
        <f t="shared" si="10"/>
        <v>0</v>
      </c>
      <c r="L57" s="215">
        <f t="shared" si="10"/>
        <v>0</v>
      </c>
      <c r="M57" s="1">
        <v>41</v>
      </c>
      <c r="N57" s="1">
        <f t="shared" si="7"/>
        <v>2057</v>
      </c>
      <c r="O57" s="1"/>
      <c r="P57" s="332">
        <f t="shared" ref="P57:R76" si="12">(IF((AND($M57&gt;=$N$5,$M57&lt;=$O$5)),P$105,0)+IF((AND($M57&gt;=$N$6,$M57&lt;=$O$6)),P$106,0)+IF((AND($M57&gt;=$N$7,$M57&lt;=$O$7)),P$107,0)+IF((AND($M57&gt;=$N$8,$M57&lt;=$O$8)),P$108,0)+IF((AND($M57&gt;=$N$9,$M57&lt;=$O$9)),P$109,0)+IF((AND($M57&gt;=$N$10,$M57&lt;=$O$10)),P$110,0))</f>
        <v>0</v>
      </c>
      <c r="Q57" s="332">
        <f t="shared" si="12"/>
        <v>0</v>
      </c>
      <c r="R57" s="332">
        <f t="shared" si="12"/>
        <v>0</v>
      </c>
    </row>
    <row r="58" spans="1:18" s="40" customFormat="1" ht="15">
      <c r="A58" s="1">
        <v>42</v>
      </c>
      <c r="B58" s="1">
        <f t="shared" si="4"/>
        <v>2058</v>
      </c>
      <c r="C58" s="214"/>
      <c r="D58" s="215">
        <f t="shared" si="11"/>
        <v>0</v>
      </c>
      <c r="E58" s="215">
        <f t="shared" si="11"/>
        <v>0</v>
      </c>
      <c r="F58" s="215">
        <f t="shared" si="11"/>
        <v>0</v>
      </c>
      <c r="G58" s="1">
        <v>42</v>
      </c>
      <c r="H58" s="1">
        <f t="shared" si="5"/>
        <v>2058</v>
      </c>
      <c r="I58" s="1"/>
      <c r="J58" s="215">
        <f t="shared" si="10"/>
        <v>0</v>
      </c>
      <c r="K58" s="215">
        <f t="shared" si="10"/>
        <v>0</v>
      </c>
      <c r="L58" s="215">
        <f t="shared" si="10"/>
        <v>0</v>
      </c>
      <c r="M58" s="1">
        <v>42</v>
      </c>
      <c r="N58" s="1">
        <f t="shared" si="7"/>
        <v>2058</v>
      </c>
      <c r="O58" s="1"/>
      <c r="P58" s="332">
        <f t="shared" si="12"/>
        <v>0</v>
      </c>
      <c r="Q58" s="332">
        <f t="shared" si="12"/>
        <v>0</v>
      </c>
      <c r="R58" s="332">
        <f t="shared" si="12"/>
        <v>0</v>
      </c>
    </row>
    <row r="59" spans="1:18" s="40" customFormat="1" ht="15">
      <c r="A59" s="1">
        <v>43</v>
      </c>
      <c r="B59" s="1">
        <f t="shared" si="4"/>
        <v>2059</v>
      </c>
      <c r="C59" s="214"/>
      <c r="D59" s="215">
        <f t="shared" si="11"/>
        <v>0</v>
      </c>
      <c r="E59" s="215">
        <f t="shared" si="11"/>
        <v>0</v>
      </c>
      <c r="F59" s="215">
        <f t="shared" si="11"/>
        <v>0</v>
      </c>
      <c r="G59" s="1">
        <v>43</v>
      </c>
      <c r="H59" s="1">
        <f t="shared" si="5"/>
        <v>2059</v>
      </c>
      <c r="I59" s="1"/>
      <c r="J59" s="215">
        <f t="shared" si="10"/>
        <v>0</v>
      </c>
      <c r="K59" s="215">
        <f t="shared" si="10"/>
        <v>0</v>
      </c>
      <c r="L59" s="215">
        <f t="shared" si="10"/>
        <v>0</v>
      </c>
      <c r="M59" s="1">
        <v>43</v>
      </c>
      <c r="N59" s="1">
        <f t="shared" si="7"/>
        <v>2059</v>
      </c>
      <c r="O59" s="1"/>
      <c r="P59" s="332">
        <f t="shared" si="12"/>
        <v>0</v>
      </c>
      <c r="Q59" s="332">
        <f t="shared" si="12"/>
        <v>0</v>
      </c>
      <c r="R59" s="332">
        <f t="shared" si="12"/>
        <v>0</v>
      </c>
    </row>
    <row r="60" spans="1:18" s="40" customFormat="1" ht="15">
      <c r="A60" s="1">
        <v>44</v>
      </c>
      <c r="B60" s="1">
        <f t="shared" si="4"/>
        <v>2060</v>
      </c>
      <c r="C60" s="214"/>
      <c r="D60" s="215">
        <f t="shared" si="11"/>
        <v>0</v>
      </c>
      <c r="E60" s="215">
        <f t="shared" si="11"/>
        <v>0</v>
      </c>
      <c r="F60" s="215">
        <f t="shared" si="11"/>
        <v>0</v>
      </c>
      <c r="G60" s="1">
        <v>44</v>
      </c>
      <c r="H60" s="1">
        <f t="shared" si="5"/>
        <v>2060</v>
      </c>
      <c r="I60" s="1"/>
      <c r="J60" s="215">
        <f t="shared" si="10"/>
        <v>0</v>
      </c>
      <c r="K60" s="215">
        <f t="shared" si="10"/>
        <v>0</v>
      </c>
      <c r="L60" s="215">
        <f t="shared" si="10"/>
        <v>0</v>
      </c>
      <c r="M60" s="1">
        <v>44</v>
      </c>
      <c r="N60" s="1">
        <f t="shared" si="7"/>
        <v>2060</v>
      </c>
      <c r="O60" s="1"/>
      <c r="P60" s="332">
        <f t="shared" si="12"/>
        <v>0</v>
      </c>
      <c r="Q60" s="332">
        <f t="shared" si="12"/>
        <v>0</v>
      </c>
      <c r="R60" s="332">
        <f t="shared" si="12"/>
        <v>0</v>
      </c>
    </row>
    <row r="61" spans="1:18" s="40" customFormat="1" ht="15">
      <c r="A61" s="1">
        <v>45</v>
      </c>
      <c r="B61" s="1">
        <f t="shared" si="4"/>
        <v>2061</v>
      </c>
      <c r="C61" s="214"/>
      <c r="D61" s="215">
        <f t="shared" si="11"/>
        <v>0</v>
      </c>
      <c r="E61" s="215">
        <f t="shared" si="11"/>
        <v>0</v>
      </c>
      <c r="F61" s="215">
        <f t="shared" si="11"/>
        <v>0</v>
      </c>
      <c r="G61" s="1">
        <v>45</v>
      </c>
      <c r="H61" s="1">
        <f t="shared" si="5"/>
        <v>2061</v>
      </c>
      <c r="I61" s="1"/>
      <c r="J61" s="215">
        <f t="shared" si="10"/>
        <v>0</v>
      </c>
      <c r="K61" s="215">
        <f t="shared" si="10"/>
        <v>0</v>
      </c>
      <c r="L61" s="215">
        <f t="shared" si="10"/>
        <v>0</v>
      </c>
      <c r="M61" s="1">
        <v>45</v>
      </c>
      <c r="N61" s="1">
        <f t="shared" si="7"/>
        <v>2061</v>
      </c>
      <c r="O61" s="1"/>
      <c r="P61" s="332">
        <f t="shared" si="12"/>
        <v>0</v>
      </c>
      <c r="Q61" s="332">
        <f t="shared" si="12"/>
        <v>0</v>
      </c>
      <c r="R61" s="332">
        <f t="shared" si="12"/>
        <v>0</v>
      </c>
    </row>
    <row r="62" spans="1:18" s="40" customFormat="1" ht="15">
      <c r="A62" s="1">
        <v>46</v>
      </c>
      <c r="B62" s="1">
        <f t="shared" si="4"/>
        <v>2062</v>
      </c>
      <c r="C62" s="214"/>
      <c r="D62" s="215">
        <f t="shared" si="11"/>
        <v>0</v>
      </c>
      <c r="E62" s="215">
        <f t="shared" si="11"/>
        <v>0</v>
      </c>
      <c r="F62" s="215">
        <f t="shared" si="11"/>
        <v>0</v>
      </c>
      <c r="G62" s="1">
        <v>46</v>
      </c>
      <c r="H62" s="1">
        <f t="shared" si="5"/>
        <v>2062</v>
      </c>
      <c r="I62" s="1"/>
      <c r="J62" s="215">
        <f t="shared" si="10"/>
        <v>0</v>
      </c>
      <c r="K62" s="215">
        <f t="shared" si="10"/>
        <v>0</v>
      </c>
      <c r="L62" s="215">
        <f t="shared" si="10"/>
        <v>0</v>
      </c>
      <c r="M62" s="1">
        <v>46</v>
      </c>
      <c r="N62" s="1">
        <f t="shared" si="7"/>
        <v>2062</v>
      </c>
      <c r="O62" s="1"/>
      <c r="P62" s="332">
        <f t="shared" si="12"/>
        <v>0</v>
      </c>
      <c r="Q62" s="332">
        <f t="shared" si="12"/>
        <v>0</v>
      </c>
      <c r="R62" s="332">
        <f t="shared" si="12"/>
        <v>0</v>
      </c>
    </row>
    <row r="63" spans="1:18" s="40" customFormat="1" ht="15">
      <c r="A63" s="1">
        <v>47</v>
      </c>
      <c r="B63" s="1">
        <f t="shared" si="4"/>
        <v>2063</v>
      </c>
      <c r="C63" s="214"/>
      <c r="D63" s="215">
        <f t="shared" si="11"/>
        <v>0</v>
      </c>
      <c r="E63" s="215">
        <f t="shared" si="11"/>
        <v>0</v>
      </c>
      <c r="F63" s="215">
        <f t="shared" si="11"/>
        <v>0</v>
      </c>
      <c r="G63" s="1">
        <v>47</v>
      </c>
      <c r="H63" s="1">
        <f t="shared" si="5"/>
        <v>2063</v>
      </c>
      <c r="I63" s="1"/>
      <c r="J63" s="215">
        <f t="shared" si="10"/>
        <v>0</v>
      </c>
      <c r="K63" s="215">
        <f t="shared" si="10"/>
        <v>0</v>
      </c>
      <c r="L63" s="215">
        <f t="shared" si="10"/>
        <v>0</v>
      </c>
      <c r="M63" s="1">
        <v>47</v>
      </c>
      <c r="N63" s="1">
        <f t="shared" si="7"/>
        <v>2063</v>
      </c>
      <c r="O63" s="1"/>
      <c r="P63" s="332">
        <f t="shared" si="12"/>
        <v>0</v>
      </c>
      <c r="Q63" s="332">
        <f t="shared" si="12"/>
        <v>0</v>
      </c>
      <c r="R63" s="332">
        <f t="shared" si="12"/>
        <v>0</v>
      </c>
    </row>
    <row r="64" spans="1:18" s="40" customFormat="1" ht="15">
      <c r="A64" s="1">
        <v>48</v>
      </c>
      <c r="B64" s="1">
        <f t="shared" si="4"/>
        <v>2064</v>
      </c>
      <c r="C64" s="214"/>
      <c r="D64" s="215">
        <f t="shared" si="11"/>
        <v>0</v>
      </c>
      <c r="E64" s="215">
        <f t="shared" si="11"/>
        <v>0</v>
      </c>
      <c r="F64" s="215">
        <f t="shared" si="11"/>
        <v>0</v>
      </c>
      <c r="G64" s="1">
        <v>48</v>
      </c>
      <c r="H64" s="1">
        <f t="shared" si="5"/>
        <v>2064</v>
      </c>
      <c r="I64" s="1"/>
      <c r="J64" s="215">
        <f t="shared" si="10"/>
        <v>0</v>
      </c>
      <c r="K64" s="215">
        <f t="shared" si="10"/>
        <v>0</v>
      </c>
      <c r="L64" s="215">
        <f t="shared" si="10"/>
        <v>0</v>
      </c>
      <c r="M64" s="1">
        <v>48</v>
      </c>
      <c r="N64" s="1">
        <f t="shared" si="7"/>
        <v>2064</v>
      </c>
      <c r="O64" s="1"/>
      <c r="P64" s="332">
        <f t="shared" si="12"/>
        <v>0</v>
      </c>
      <c r="Q64" s="332">
        <f t="shared" si="12"/>
        <v>0</v>
      </c>
      <c r="R64" s="332">
        <f t="shared" si="12"/>
        <v>0</v>
      </c>
    </row>
    <row r="65" spans="1:18" s="38" customFormat="1" ht="15">
      <c r="A65" s="1">
        <v>49</v>
      </c>
      <c r="B65" s="1">
        <f t="shared" si="4"/>
        <v>2065</v>
      </c>
      <c r="C65" s="214"/>
      <c r="D65" s="215">
        <f t="shared" si="11"/>
        <v>0</v>
      </c>
      <c r="E65" s="215">
        <f t="shared" si="11"/>
        <v>0</v>
      </c>
      <c r="F65" s="215">
        <f t="shared" si="11"/>
        <v>0</v>
      </c>
      <c r="G65" s="1">
        <v>49</v>
      </c>
      <c r="H65" s="1">
        <f t="shared" si="5"/>
        <v>2065</v>
      </c>
      <c r="I65" s="2"/>
      <c r="J65" s="215">
        <f t="shared" si="10"/>
        <v>0</v>
      </c>
      <c r="K65" s="215">
        <f t="shared" si="10"/>
        <v>0</v>
      </c>
      <c r="L65" s="215">
        <f t="shared" si="10"/>
        <v>0</v>
      </c>
      <c r="M65" s="1">
        <v>49</v>
      </c>
      <c r="N65" s="1">
        <f t="shared" si="7"/>
        <v>2065</v>
      </c>
      <c r="O65" s="2"/>
      <c r="P65" s="332">
        <f t="shared" si="12"/>
        <v>0</v>
      </c>
      <c r="Q65" s="332">
        <f t="shared" si="12"/>
        <v>0</v>
      </c>
      <c r="R65" s="332">
        <f t="shared" si="12"/>
        <v>0</v>
      </c>
    </row>
    <row r="66" spans="1:18" s="40" customFormat="1" ht="15">
      <c r="A66" s="1">
        <v>50</v>
      </c>
      <c r="B66" s="1">
        <f t="shared" si="4"/>
        <v>2066</v>
      </c>
      <c r="C66" s="214"/>
      <c r="D66" s="215">
        <f t="shared" si="11"/>
        <v>0</v>
      </c>
      <c r="E66" s="215">
        <f t="shared" si="11"/>
        <v>0</v>
      </c>
      <c r="F66" s="215">
        <f t="shared" si="11"/>
        <v>0</v>
      </c>
      <c r="G66" s="1">
        <v>50</v>
      </c>
      <c r="H66" s="1">
        <f t="shared" si="5"/>
        <v>2066</v>
      </c>
      <c r="I66" s="1"/>
      <c r="J66" s="215">
        <f t="shared" si="10"/>
        <v>0</v>
      </c>
      <c r="K66" s="215">
        <f t="shared" si="10"/>
        <v>0</v>
      </c>
      <c r="L66" s="215">
        <f t="shared" si="10"/>
        <v>0</v>
      </c>
      <c r="M66" s="1">
        <v>50</v>
      </c>
      <c r="N66" s="1">
        <f t="shared" si="7"/>
        <v>2066</v>
      </c>
      <c r="O66" s="1"/>
      <c r="P66" s="332">
        <f t="shared" si="12"/>
        <v>0</v>
      </c>
      <c r="Q66" s="332">
        <f t="shared" si="12"/>
        <v>0</v>
      </c>
      <c r="R66" s="332">
        <f t="shared" si="12"/>
        <v>0</v>
      </c>
    </row>
    <row r="67" spans="1:18" s="40" customFormat="1" ht="15">
      <c r="A67" s="1">
        <v>51</v>
      </c>
      <c r="B67" s="1">
        <f t="shared" si="4"/>
        <v>2067</v>
      </c>
      <c r="C67" s="214"/>
      <c r="D67" s="215">
        <f t="shared" si="11"/>
        <v>0</v>
      </c>
      <c r="E67" s="215">
        <f t="shared" si="11"/>
        <v>0</v>
      </c>
      <c r="F67" s="215">
        <f t="shared" si="11"/>
        <v>0</v>
      </c>
      <c r="G67" s="1">
        <v>51</v>
      </c>
      <c r="H67" s="1">
        <f t="shared" si="5"/>
        <v>2067</v>
      </c>
      <c r="I67" s="1"/>
      <c r="J67" s="215">
        <f t="shared" si="10"/>
        <v>0</v>
      </c>
      <c r="K67" s="215">
        <f t="shared" si="10"/>
        <v>0</v>
      </c>
      <c r="L67" s="215">
        <f t="shared" si="10"/>
        <v>0</v>
      </c>
      <c r="M67" s="1">
        <v>51</v>
      </c>
      <c r="N67" s="1">
        <f t="shared" si="7"/>
        <v>2067</v>
      </c>
      <c r="O67" s="1"/>
      <c r="P67" s="332">
        <f t="shared" si="12"/>
        <v>0</v>
      </c>
      <c r="Q67" s="332">
        <f t="shared" si="12"/>
        <v>0</v>
      </c>
      <c r="R67" s="332">
        <f t="shared" si="12"/>
        <v>0</v>
      </c>
    </row>
    <row r="68" spans="1:18" s="40" customFormat="1" ht="15">
      <c r="A68" s="1">
        <v>52</v>
      </c>
      <c r="B68" s="1">
        <f t="shared" si="4"/>
        <v>2068</v>
      </c>
      <c r="C68" s="214"/>
      <c r="D68" s="215">
        <f t="shared" si="11"/>
        <v>0</v>
      </c>
      <c r="E68" s="215">
        <f t="shared" si="11"/>
        <v>0</v>
      </c>
      <c r="F68" s="215">
        <f t="shared" si="11"/>
        <v>0</v>
      </c>
      <c r="G68" s="1">
        <v>52</v>
      </c>
      <c r="H68" s="1">
        <f t="shared" si="5"/>
        <v>2068</v>
      </c>
      <c r="I68" s="1"/>
      <c r="J68" s="215">
        <f t="shared" si="10"/>
        <v>0</v>
      </c>
      <c r="K68" s="215">
        <f t="shared" si="10"/>
        <v>0</v>
      </c>
      <c r="L68" s="215">
        <f t="shared" si="10"/>
        <v>0</v>
      </c>
      <c r="M68" s="1">
        <v>52</v>
      </c>
      <c r="N68" s="1">
        <f t="shared" si="7"/>
        <v>2068</v>
      </c>
      <c r="O68" s="1"/>
      <c r="P68" s="332">
        <f t="shared" si="12"/>
        <v>0</v>
      </c>
      <c r="Q68" s="332">
        <f t="shared" si="12"/>
        <v>0</v>
      </c>
      <c r="R68" s="332">
        <f t="shared" si="12"/>
        <v>0</v>
      </c>
    </row>
    <row r="69" spans="1:18" s="40" customFormat="1" ht="15">
      <c r="A69" s="1">
        <v>53</v>
      </c>
      <c r="B69" s="1">
        <f t="shared" si="4"/>
        <v>2069</v>
      </c>
      <c r="C69" s="214"/>
      <c r="D69" s="215">
        <f t="shared" si="11"/>
        <v>0</v>
      </c>
      <c r="E69" s="215">
        <f t="shared" si="11"/>
        <v>0</v>
      </c>
      <c r="F69" s="215">
        <f t="shared" si="11"/>
        <v>0</v>
      </c>
      <c r="G69" s="1">
        <v>53</v>
      </c>
      <c r="H69" s="1">
        <f t="shared" si="5"/>
        <v>2069</v>
      </c>
      <c r="I69" s="1"/>
      <c r="J69" s="215">
        <f t="shared" si="10"/>
        <v>0</v>
      </c>
      <c r="K69" s="215">
        <f t="shared" si="10"/>
        <v>0</v>
      </c>
      <c r="L69" s="215">
        <f t="shared" si="10"/>
        <v>0</v>
      </c>
      <c r="M69" s="1">
        <v>53</v>
      </c>
      <c r="N69" s="1">
        <f t="shared" si="7"/>
        <v>2069</v>
      </c>
      <c r="O69" s="1"/>
      <c r="P69" s="332">
        <f t="shared" si="12"/>
        <v>0</v>
      </c>
      <c r="Q69" s="332">
        <f t="shared" si="12"/>
        <v>0</v>
      </c>
      <c r="R69" s="332">
        <f t="shared" si="12"/>
        <v>0</v>
      </c>
    </row>
    <row r="70" spans="1:18" s="40" customFormat="1" ht="15">
      <c r="A70" s="1">
        <v>54</v>
      </c>
      <c r="B70" s="1">
        <f t="shared" si="4"/>
        <v>2070</v>
      </c>
      <c r="C70" s="214"/>
      <c r="D70" s="215">
        <f t="shared" si="11"/>
        <v>0</v>
      </c>
      <c r="E70" s="215">
        <f t="shared" si="11"/>
        <v>0</v>
      </c>
      <c r="F70" s="215">
        <f t="shared" si="11"/>
        <v>0</v>
      </c>
      <c r="G70" s="1">
        <v>54</v>
      </c>
      <c r="H70" s="1">
        <f t="shared" si="5"/>
        <v>2070</v>
      </c>
      <c r="I70" s="1"/>
      <c r="J70" s="215">
        <f t="shared" si="10"/>
        <v>0</v>
      </c>
      <c r="K70" s="215">
        <f t="shared" si="10"/>
        <v>0</v>
      </c>
      <c r="L70" s="215">
        <f t="shared" si="10"/>
        <v>0</v>
      </c>
      <c r="M70" s="1">
        <v>54</v>
      </c>
      <c r="N70" s="1">
        <f t="shared" si="7"/>
        <v>2070</v>
      </c>
      <c r="O70" s="1"/>
      <c r="P70" s="332">
        <f t="shared" si="12"/>
        <v>0</v>
      </c>
      <c r="Q70" s="332">
        <f t="shared" si="12"/>
        <v>0</v>
      </c>
      <c r="R70" s="332">
        <f t="shared" si="12"/>
        <v>0</v>
      </c>
    </row>
    <row r="71" spans="1:18" s="40" customFormat="1" ht="15">
      <c r="A71" s="1">
        <v>55</v>
      </c>
      <c r="B71" s="1">
        <f t="shared" si="4"/>
        <v>2071</v>
      </c>
      <c r="C71" s="214"/>
      <c r="D71" s="215">
        <f t="shared" si="11"/>
        <v>0</v>
      </c>
      <c r="E71" s="215">
        <f t="shared" si="11"/>
        <v>0</v>
      </c>
      <c r="F71" s="215">
        <f t="shared" si="11"/>
        <v>0</v>
      </c>
      <c r="G71" s="1">
        <v>55</v>
      </c>
      <c r="H71" s="1">
        <f t="shared" si="5"/>
        <v>2071</v>
      </c>
      <c r="I71" s="1"/>
      <c r="J71" s="215">
        <f t="shared" si="10"/>
        <v>0</v>
      </c>
      <c r="K71" s="215">
        <f t="shared" si="10"/>
        <v>0</v>
      </c>
      <c r="L71" s="215">
        <f t="shared" si="10"/>
        <v>0</v>
      </c>
      <c r="M71" s="1">
        <v>55</v>
      </c>
      <c r="N71" s="1">
        <f t="shared" si="7"/>
        <v>2071</v>
      </c>
      <c r="O71" s="1"/>
      <c r="P71" s="332">
        <f t="shared" si="12"/>
        <v>0</v>
      </c>
      <c r="Q71" s="332">
        <f t="shared" si="12"/>
        <v>0</v>
      </c>
      <c r="R71" s="332">
        <f t="shared" si="12"/>
        <v>0</v>
      </c>
    </row>
    <row r="72" spans="1:18" s="40" customFormat="1" ht="15">
      <c r="A72" s="1">
        <v>56</v>
      </c>
      <c r="B72" s="1">
        <f t="shared" si="4"/>
        <v>2072</v>
      </c>
      <c r="C72" s="214"/>
      <c r="D72" s="215">
        <f t="shared" si="11"/>
        <v>0</v>
      </c>
      <c r="E72" s="215">
        <f t="shared" si="11"/>
        <v>0</v>
      </c>
      <c r="F72" s="215">
        <f t="shared" si="11"/>
        <v>0</v>
      </c>
      <c r="G72" s="1">
        <v>56</v>
      </c>
      <c r="H72" s="1">
        <f t="shared" si="5"/>
        <v>2072</v>
      </c>
      <c r="I72" s="1"/>
      <c r="J72" s="215">
        <f t="shared" si="10"/>
        <v>0</v>
      </c>
      <c r="K72" s="215">
        <f t="shared" si="10"/>
        <v>0</v>
      </c>
      <c r="L72" s="215">
        <f t="shared" si="10"/>
        <v>0</v>
      </c>
      <c r="M72" s="1">
        <v>56</v>
      </c>
      <c r="N72" s="1">
        <f t="shared" si="7"/>
        <v>2072</v>
      </c>
      <c r="O72" s="1"/>
      <c r="P72" s="332">
        <f t="shared" si="12"/>
        <v>0</v>
      </c>
      <c r="Q72" s="332">
        <f t="shared" si="12"/>
        <v>0</v>
      </c>
      <c r="R72" s="332">
        <f t="shared" si="12"/>
        <v>0</v>
      </c>
    </row>
    <row r="73" spans="1:18" s="40" customFormat="1" ht="15">
      <c r="A73" s="1">
        <v>57</v>
      </c>
      <c r="B73" s="1">
        <f t="shared" si="4"/>
        <v>2073</v>
      </c>
      <c r="C73" s="214"/>
      <c r="D73" s="215">
        <f t="shared" si="11"/>
        <v>0</v>
      </c>
      <c r="E73" s="215">
        <f t="shared" si="11"/>
        <v>0</v>
      </c>
      <c r="F73" s="215">
        <f t="shared" si="11"/>
        <v>0</v>
      </c>
      <c r="G73" s="1">
        <v>57</v>
      </c>
      <c r="H73" s="1">
        <f t="shared" si="5"/>
        <v>2073</v>
      </c>
      <c r="I73" s="1"/>
      <c r="J73" s="215">
        <f t="shared" si="10"/>
        <v>0</v>
      </c>
      <c r="K73" s="215">
        <f t="shared" si="10"/>
        <v>0</v>
      </c>
      <c r="L73" s="215">
        <f t="shared" si="10"/>
        <v>0</v>
      </c>
      <c r="M73" s="1">
        <v>57</v>
      </c>
      <c r="N73" s="1">
        <f t="shared" si="7"/>
        <v>2073</v>
      </c>
      <c r="O73" s="1"/>
      <c r="P73" s="332">
        <f t="shared" si="12"/>
        <v>0</v>
      </c>
      <c r="Q73" s="332">
        <f t="shared" si="12"/>
        <v>0</v>
      </c>
      <c r="R73" s="332">
        <f t="shared" si="12"/>
        <v>0</v>
      </c>
    </row>
    <row r="74" spans="1:18" s="40" customFormat="1" ht="15">
      <c r="A74" s="1">
        <v>58</v>
      </c>
      <c r="B74" s="1">
        <f t="shared" si="4"/>
        <v>2074</v>
      </c>
      <c r="C74" s="214"/>
      <c r="D74" s="215">
        <f t="shared" si="11"/>
        <v>0</v>
      </c>
      <c r="E74" s="215">
        <f t="shared" si="11"/>
        <v>0</v>
      </c>
      <c r="F74" s="215">
        <f t="shared" si="11"/>
        <v>0</v>
      </c>
      <c r="G74" s="1">
        <v>58</v>
      </c>
      <c r="H74" s="1">
        <f t="shared" si="5"/>
        <v>2074</v>
      </c>
      <c r="I74" s="1"/>
      <c r="J74" s="215">
        <f t="shared" si="10"/>
        <v>0</v>
      </c>
      <c r="K74" s="215">
        <f t="shared" si="10"/>
        <v>0</v>
      </c>
      <c r="L74" s="215">
        <f t="shared" si="10"/>
        <v>0</v>
      </c>
      <c r="M74" s="1">
        <v>58</v>
      </c>
      <c r="N74" s="1">
        <f t="shared" si="7"/>
        <v>2074</v>
      </c>
      <c r="O74" s="1"/>
      <c r="P74" s="332">
        <f t="shared" si="12"/>
        <v>0</v>
      </c>
      <c r="Q74" s="332">
        <f t="shared" si="12"/>
        <v>0</v>
      </c>
      <c r="R74" s="332">
        <f t="shared" si="12"/>
        <v>0</v>
      </c>
    </row>
    <row r="75" spans="1:18" s="40" customFormat="1" ht="15">
      <c r="A75" s="1">
        <v>59</v>
      </c>
      <c r="B75" s="1">
        <f t="shared" si="4"/>
        <v>2075</v>
      </c>
      <c r="C75" s="214"/>
      <c r="D75" s="215">
        <f t="shared" si="11"/>
        <v>0</v>
      </c>
      <c r="E75" s="215">
        <f t="shared" si="11"/>
        <v>0</v>
      </c>
      <c r="F75" s="215">
        <f t="shared" si="11"/>
        <v>0</v>
      </c>
      <c r="G75" s="1">
        <v>59</v>
      </c>
      <c r="H75" s="1">
        <f t="shared" si="5"/>
        <v>2075</v>
      </c>
      <c r="I75" s="1"/>
      <c r="J75" s="215">
        <f t="shared" si="10"/>
        <v>0</v>
      </c>
      <c r="K75" s="215">
        <f t="shared" si="10"/>
        <v>0</v>
      </c>
      <c r="L75" s="215">
        <f t="shared" si="10"/>
        <v>0</v>
      </c>
      <c r="M75" s="1">
        <v>59</v>
      </c>
      <c r="N75" s="1">
        <f t="shared" si="7"/>
        <v>2075</v>
      </c>
      <c r="O75" s="1"/>
      <c r="P75" s="332">
        <f t="shared" si="12"/>
        <v>0</v>
      </c>
      <c r="Q75" s="332">
        <f t="shared" si="12"/>
        <v>0</v>
      </c>
      <c r="R75" s="332">
        <f t="shared" si="12"/>
        <v>0</v>
      </c>
    </row>
    <row r="76" spans="1:18" s="40" customFormat="1" ht="15">
      <c r="A76" s="1">
        <v>60</v>
      </c>
      <c r="B76" s="1">
        <f t="shared" si="4"/>
        <v>2076</v>
      </c>
      <c r="C76" s="214"/>
      <c r="D76" s="215">
        <f t="shared" si="11"/>
        <v>0</v>
      </c>
      <c r="E76" s="215">
        <f t="shared" si="11"/>
        <v>0</v>
      </c>
      <c r="F76" s="215">
        <f t="shared" si="11"/>
        <v>0</v>
      </c>
      <c r="G76" s="1">
        <v>60</v>
      </c>
      <c r="H76" s="1">
        <f t="shared" si="5"/>
        <v>2076</v>
      </c>
      <c r="I76" s="1"/>
      <c r="J76" s="215">
        <f t="shared" si="10"/>
        <v>0</v>
      </c>
      <c r="K76" s="215">
        <f t="shared" si="10"/>
        <v>0</v>
      </c>
      <c r="L76" s="215">
        <f t="shared" si="10"/>
        <v>0</v>
      </c>
      <c r="M76" s="1">
        <v>60</v>
      </c>
      <c r="N76" s="1">
        <f t="shared" si="7"/>
        <v>2076</v>
      </c>
      <c r="O76" s="1"/>
      <c r="P76" s="332">
        <f t="shared" si="12"/>
        <v>0</v>
      </c>
      <c r="Q76" s="332">
        <f t="shared" si="12"/>
        <v>0</v>
      </c>
      <c r="R76" s="332">
        <f t="shared" si="12"/>
        <v>0</v>
      </c>
    </row>
    <row r="77" spans="1:18" s="40" customFormat="1" ht="15">
      <c r="A77" s="1">
        <v>61</v>
      </c>
      <c r="B77" s="1">
        <f t="shared" si="4"/>
        <v>2077</v>
      </c>
      <c r="C77" s="214"/>
      <c r="D77" s="215">
        <f t="shared" ref="D77:F101" si="13">(IF((AND($A77&gt;=$B$5,$A77&lt;=$C$5)),D$105,0)+IF((AND($A77&gt;=$B$6,$A77&lt;=$C$6)),D$106,0)+IF((AND($A77&gt;=$B$7,$A77&lt;=$C$7)),D$107,0)+IF((AND($A77&gt;=$B$8,$A77&lt;=$C$8)),D$108,0)+IF((AND($A77&gt;=$B$9,$A77&lt;=$C$9)),D$109,0)+IF((AND($A77&gt;=$B$10,$A77&lt;=$C$10)),D$110,0))</f>
        <v>0</v>
      </c>
      <c r="E77" s="215">
        <f t="shared" si="13"/>
        <v>0</v>
      </c>
      <c r="F77" s="215">
        <f t="shared" si="13"/>
        <v>0</v>
      </c>
      <c r="G77" s="1">
        <v>61</v>
      </c>
      <c r="H77" s="1">
        <f t="shared" si="5"/>
        <v>2077</v>
      </c>
      <c r="I77" s="1"/>
      <c r="J77" s="215">
        <f t="shared" si="10"/>
        <v>0</v>
      </c>
      <c r="K77" s="215">
        <f t="shared" si="10"/>
        <v>0</v>
      </c>
      <c r="L77" s="215">
        <f t="shared" si="10"/>
        <v>0</v>
      </c>
      <c r="M77" s="1">
        <v>61</v>
      </c>
      <c r="N77" s="1">
        <f t="shared" si="7"/>
        <v>2077</v>
      </c>
      <c r="O77" s="1"/>
      <c r="P77" s="332">
        <f t="shared" ref="P77:R101" si="14">(IF((AND($M77&gt;=$N$5,$M77&lt;=$O$5)),P$105,0)+IF((AND($M77&gt;=$N$6,$M77&lt;=$O$6)),P$106,0)+IF((AND($M77&gt;=$N$7,$M77&lt;=$O$7)),P$107,0)+IF((AND($M77&gt;=$N$8,$M77&lt;=$O$8)),P$108,0)+IF((AND($M77&gt;=$N$9,$M77&lt;=$O$9)),P$109,0)+IF((AND($M77&gt;=$N$10,$M77&lt;=$O$10)),P$110,0))</f>
        <v>0</v>
      </c>
      <c r="Q77" s="332">
        <f t="shared" si="14"/>
        <v>0</v>
      </c>
      <c r="R77" s="332">
        <f t="shared" si="14"/>
        <v>0</v>
      </c>
    </row>
    <row r="78" spans="1:18" s="40" customFormat="1" ht="15">
      <c r="A78" s="1">
        <v>62</v>
      </c>
      <c r="B78" s="1">
        <f t="shared" si="4"/>
        <v>2078</v>
      </c>
      <c r="C78" s="214"/>
      <c r="D78" s="215">
        <f t="shared" si="13"/>
        <v>0</v>
      </c>
      <c r="E78" s="215">
        <f t="shared" si="13"/>
        <v>0</v>
      </c>
      <c r="F78" s="215">
        <f t="shared" si="13"/>
        <v>0</v>
      </c>
      <c r="G78" s="1">
        <v>62</v>
      </c>
      <c r="H78" s="1">
        <f t="shared" si="5"/>
        <v>2078</v>
      </c>
      <c r="I78" s="1"/>
      <c r="J78" s="215">
        <f t="shared" si="10"/>
        <v>0</v>
      </c>
      <c r="K78" s="215">
        <f t="shared" si="10"/>
        <v>0</v>
      </c>
      <c r="L78" s="215">
        <f t="shared" si="10"/>
        <v>0</v>
      </c>
      <c r="M78" s="1">
        <v>62</v>
      </c>
      <c r="N78" s="1">
        <f t="shared" si="7"/>
        <v>2078</v>
      </c>
      <c r="O78" s="1"/>
      <c r="P78" s="332">
        <f t="shared" si="14"/>
        <v>0</v>
      </c>
      <c r="Q78" s="332">
        <f t="shared" si="14"/>
        <v>0</v>
      </c>
      <c r="R78" s="332">
        <f t="shared" si="14"/>
        <v>0</v>
      </c>
    </row>
    <row r="79" spans="1:18" s="40" customFormat="1" ht="15">
      <c r="A79" s="1">
        <v>63</v>
      </c>
      <c r="B79" s="1">
        <f t="shared" si="4"/>
        <v>2079</v>
      </c>
      <c r="C79" s="214"/>
      <c r="D79" s="215">
        <f t="shared" si="13"/>
        <v>0</v>
      </c>
      <c r="E79" s="215">
        <f t="shared" si="13"/>
        <v>0</v>
      </c>
      <c r="F79" s="215">
        <f t="shared" si="13"/>
        <v>0</v>
      </c>
      <c r="G79" s="1">
        <v>63</v>
      </c>
      <c r="H79" s="1">
        <f t="shared" si="5"/>
        <v>2079</v>
      </c>
      <c r="I79" s="1"/>
      <c r="J79" s="215">
        <f t="shared" si="10"/>
        <v>0</v>
      </c>
      <c r="K79" s="215">
        <f t="shared" si="10"/>
        <v>0</v>
      </c>
      <c r="L79" s="215">
        <f t="shared" si="10"/>
        <v>0</v>
      </c>
      <c r="M79" s="1">
        <v>63</v>
      </c>
      <c r="N79" s="1">
        <f t="shared" si="7"/>
        <v>2079</v>
      </c>
      <c r="O79" s="1"/>
      <c r="P79" s="332">
        <f t="shared" si="14"/>
        <v>0</v>
      </c>
      <c r="Q79" s="332">
        <f t="shared" si="14"/>
        <v>0</v>
      </c>
      <c r="R79" s="332">
        <f t="shared" si="14"/>
        <v>0</v>
      </c>
    </row>
    <row r="80" spans="1:18" s="40" customFormat="1" ht="15">
      <c r="A80" s="1">
        <v>64</v>
      </c>
      <c r="B80" s="1">
        <f t="shared" si="4"/>
        <v>2080</v>
      </c>
      <c r="C80" s="214"/>
      <c r="D80" s="215">
        <f t="shared" si="13"/>
        <v>0</v>
      </c>
      <c r="E80" s="215">
        <f t="shared" si="13"/>
        <v>0</v>
      </c>
      <c r="F80" s="215">
        <f t="shared" si="13"/>
        <v>0</v>
      </c>
      <c r="G80" s="1">
        <v>64</v>
      </c>
      <c r="H80" s="1">
        <f t="shared" si="5"/>
        <v>2080</v>
      </c>
      <c r="I80" s="1"/>
      <c r="J80" s="215">
        <f t="shared" si="10"/>
        <v>0</v>
      </c>
      <c r="K80" s="215">
        <f t="shared" si="10"/>
        <v>0</v>
      </c>
      <c r="L80" s="215">
        <f t="shared" si="10"/>
        <v>0</v>
      </c>
      <c r="M80" s="1">
        <v>64</v>
      </c>
      <c r="N80" s="1">
        <f t="shared" si="7"/>
        <v>2080</v>
      </c>
      <c r="O80" s="1"/>
      <c r="P80" s="332">
        <f t="shared" si="14"/>
        <v>0</v>
      </c>
      <c r="Q80" s="332">
        <f t="shared" si="14"/>
        <v>0</v>
      </c>
      <c r="R80" s="332">
        <f t="shared" si="14"/>
        <v>0</v>
      </c>
    </row>
    <row r="81" spans="1:18" s="40" customFormat="1" ht="15">
      <c r="A81" s="1">
        <v>65</v>
      </c>
      <c r="B81" s="1">
        <f t="shared" si="4"/>
        <v>2081</v>
      </c>
      <c r="C81" s="214"/>
      <c r="D81" s="215">
        <f t="shared" si="13"/>
        <v>0</v>
      </c>
      <c r="E81" s="215">
        <f t="shared" si="13"/>
        <v>0</v>
      </c>
      <c r="F81" s="215">
        <f t="shared" si="13"/>
        <v>0</v>
      </c>
      <c r="G81" s="1">
        <v>65</v>
      </c>
      <c r="H81" s="1">
        <f t="shared" si="5"/>
        <v>2081</v>
      </c>
      <c r="I81" s="1"/>
      <c r="J81" s="215">
        <f t="shared" si="10"/>
        <v>0</v>
      </c>
      <c r="K81" s="215">
        <f t="shared" si="10"/>
        <v>0</v>
      </c>
      <c r="L81" s="215">
        <f t="shared" si="10"/>
        <v>0</v>
      </c>
      <c r="M81" s="1">
        <v>65</v>
      </c>
      <c r="N81" s="1">
        <f t="shared" si="7"/>
        <v>2081</v>
      </c>
      <c r="O81" s="1"/>
      <c r="P81" s="332">
        <f t="shared" si="14"/>
        <v>0</v>
      </c>
      <c r="Q81" s="332">
        <f t="shared" si="14"/>
        <v>0</v>
      </c>
      <c r="R81" s="332">
        <f t="shared" si="14"/>
        <v>0</v>
      </c>
    </row>
    <row r="82" spans="1:18" s="40" customFormat="1" ht="15">
      <c r="A82" s="1">
        <v>66</v>
      </c>
      <c r="B82" s="1">
        <f t="shared" ref="B82:B101" si="15">2016+A82</f>
        <v>2082</v>
      </c>
      <c r="C82" s="214"/>
      <c r="D82" s="215">
        <f t="shared" si="13"/>
        <v>0</v>
      </c>
      <c r="E82" s="215">
        <f t="shared" si="13"/>
        <v>0</v>
      </c>
      <c r="F82" s="215">
        <f t="shared" si="13"/>
        <v>0</v>
      </c>
      <c r="G82" s="1">
        <v>66</v>
      </c>
      <c r="H82" s="1">
        <f t="shared" ref="H82:H101" si="16">2016+G82</f>
        <v>2082</v>
      </c>
      <c r="I82" s="1"/>
      <c r="J82" s="215">
        <f t="shared" ref="J82:L101" si="17">(IF((AND($G82&gt;=$H$5,$G82&lt;=$I$5)),J$105,0)+IF((AND($G82&gt;=$H$6,$G82&lt;=$I$6)),J$106,0)+IF((AND($G82&gt;=$H$7,$G82&lt;=$I$7)),J$107,0)+IF((AND($G82&gt;=$H$8,$G82&lt;=$I$8)),J$108,0)+IF((AND($G82&gt;=$H$9,$G82&lt;=$I$9)),J$109,0)+IF((AND($G82&gt;=$H$10,$G82&lt;=$I$10)),J$110,0))</f>
        <v>0</v>
      </c>
      <c r="K82" s="215">
        <f t="shared" si="17"/>
        <v>0</v>
      </c>
      <c r="L82" s="215">
        <f t="shared" si="17"/>
        <v>0</v>
      </c>
      <c r="M82" s="1">
        <v>66</v>
      </c>
      <c r="N82" s="1">
        <f t="shared" ref="N82:N101" si="18">2016+M82</f>
        <v>2082</v>
      </c>
      <c r="O82" s="1"/>
      <c r="P82" s="332">
        <f t="shared" si="14"/>
        <v>0</v>
      </c>
      <c r="Q82" s="332">
        <f t="shared" si="14"/>
        <v>0</v>
      </c>
      <c r="R82" s="332">
        <f t="shared" si="14"/>
        <v>0</v>
      </c>
    </row>
    <row r="83" spans="1:18" s="40" customFormat="1" ht="15">
      <c r="A83" s="1">
        <v>67</v>
      </c>
      <c r="B83" s="1">
        <f t="shared" si="15"/>
        <v>2083</v>
      </c>
      <c r="C83" s="214"/>
      <c r="D83" s="215">
        <f t="shared" si="13"/>
        <v>0</v>
      </c>
      <c r="E83" s="215">
        <f t="shared" si="13"/>
        <v>0</v>
      </c>
      <c r="F83" s="215">
        <f t="shared" si="13"/>
        <v>0</v>
      </c>
      <c r="G83" s="1">
        <v>67</v>
      </c>
      <c r="H83" s="1">
        <f t="shared" si="16"/>
        <v>2083</v>
      </c>
      <c r="I83" s="1"/>
      <c r="J83" s="215">
        <f t="shared" si="17"/>
        <v>0</v>
      </c>
      <c r="K83" s="215">
        <f t="shared" si="17"/>
        <v>0</v>
      </c>
      <c r="L83" s="215">
        <f t="shared" si="17"/>
        <v>0</v>
      </c>
      <c r="M83" s="1">
        <v>67</v>
      </c>
      <c r="N83" s="1">
        <f t="shared" si="18"/>
        <v>2083</v>
      </c>
      <c r="O83" s="1"/>
      <c r="P83" s="332">
        <f t="shared" si="14"/>
        <v>0</v>
      </c>
      <c r="Q83" s="332">
        <f t="shared" si="14"/>
        <v>0</v>
      </c>
      <c r="R83" s="332">
        <f t="shared" si="14"/>
        <v>0</v>
      </c>
    </row>
    <row r="84" spans="1:18" s="40" customFormat="1" ht="15">
      <c r="A84" s="1">
        <v>68</v>
      </c>
      <c r="B84" s="1">
        <f t="shared" si="15"/>
        <v>2084</v>
      </c>
      <c r="C84" s="214"/>
      <c r="D84" s="215">
        <f t="shared" si="13"/>
        <v>0</v>
      </c>
      <c r="E84" s="215">
        <f t="shared" si="13"/>
        <v>0</v>
      </c>
      <c r="F84" s="215">
        <f t="shared" si="13"/>
        <v>0</v>
      </c>
      <c r="G84" s="1">
        <v>68</v>
      </c>
      <c r="H84" s="1">
        <f t="shared" si="16"/>
        <v>2084</v>
      </c>
      <c r="I84" s="1"/>
      <c r="J84" s="215">
        <f t="shared" si="17"/>
        <v>0</v>
      </c>
      <c r="K84" s="215">
        <f t="shared" si="17"/>
        <v>0</v>
      </c>
      <c r="L84" s="215">
        <f t="shared" si="17"/>
        <v>0</v>
      </c>
      <c r="M84" s="1">
        <v>68</v>
      </c>
      <c r="N84" s="1">
        <f t="shared" si="18"/>
        <v>2084</v>
      </c>
      <c r="O84" s="1"/>
      <c r="P84" s="332">
        <f t="shared" si="14"/>
        <v>0</v>
      </c>
      <c r="Q84" s="332">
        <f t="shared" si="14"/>
        <v>0</v>
      </c>
      <c r="R84" s="332">
        <f t="shared" si="14"/>
        <v>0</v>
      </c>
    </row>
    <row r="85" spans="1:18" s="40" customFormat="1" ht="15">
      <c r="A85" s="1">
        <v>69</v>
      </c>
      <c r="B85" s="1">
        <f t="shared" si="15"/>
        <v>2085</v>
      </c>
      <c r="C85" s="214"/>
      <c r="D85" s="215">
        <f t="shared" si="13"/>
        <v>0</v>
      </c>
      <c r="E85" s="215">
        <f t="shared" si="13"/>
        <v>0</v>
      </c>
      <c r="F85" s="215">
        <f t="shared" si="13"/>
        <v>0</v>
      </c>
      <c r="G85" s="1">
        <v>69</v>
      </c>
      <c r="H85" s="1">
        <f t="shared" si="16"/>
        <v>2085</v>
      </c>
      <c r="I85" s="1"/>
      <c r="J85" s="215">
        <f t="shared" si="17"/>
        <v>0</v>
      </c>
      <c r="K85" s="215">
        <f t="shared" si="17"/>
        <v>0</v>
      </c>
      <c r="L85" s="215">
        <f t="shared" si="17"/>
        <v>0</v>
      </c>
      <c r="M85" s="1">
        <v>69</v>
      </c>
      <c r="N85" s="1">
        <f t="shared" si="18"/>
        <v>2085</v>
      </c>
      <c r="O85" s="1"/>
      <c r="P85" s="332">
        <f t="shared" si="14"/>
        <v>0</v>
      </c>
      <c r="Q85" s="332">
        <f t="shared" si="14"/>
        <v>0</v>
      </c>
      <c r="R85" s="332">
        <f t="shared" si="14"/>
        <v>0</v>
      </c>
    </row>
    <row r="86" spans="1:18" s="40" customFormat="1" ht="15">
      <c r="A86" s="1">
        <v>70</v>
      </c>
      <c r="B86" s="1">
        <f t="shared" si="15"/>
        <v>2086</v>
      </c>
      <c r="C86" s="214"/>
      <c r="D86" s="215">
        <f t="shared" si="13"/>
        <v>0</v>
      </c>
      <c r="E86" s="215">
        <f t="shared" si="13"/>
        <v>0</v>
      </c>
      <c r="F86" s="215">
        <f t="shared" si="13"/>
        <v>0</v>
      </c>
      <c r="G86" s="1">
        <v>70</v>
      </c>
      <c r="H86" s="1">
        <f t="shared" si="16"/>
        <v>2086</v>
      </c>
      <c r="I86" s="1"/>
      <c r="J86" s="215">
        <f t="shared" si="17"/>
        <v>0</v>
      </c>
      <c r="K86" s="215">
        <f t="shared" si="17"/>
        <v>0</v>
      </c>
      <c r="L86" s="215">
        <f t="shared" si="17"/>
        <v>0</v>
      </c>
      <c r="M86" s="1">
        <v>70</v>
      </c>
      <c r="N86" s="1">
        <f t="shared" si="18"/>
        <v>2086</v>
      </c>
      <c r="O86" s="1"/>
      <c r="P86" s="332">
        <f t="shared" si="14"/>
        <v>0</v>
      </c>
      <c r="Q86" s="332">
        <f t="shared" si="14"/>
        <v>0</v>
      </c>
      <c r="R86" s="332">
        <f t="shared" si="14"/>
        <v>0</v>
      </c>
    </row>
    <row r="87" spans="1:18" s="40" customFormat="1" ht="15">
      <c r="A87" s="1">
        <v>71</v>
      </c>
      <c r="B87" s="1">
        <f t="shared" si="15"/>
        <v>2087</v>
      </c>
      <c r="C87" s="214"/>
      <c r="D87" s="215">
        <f t="shared" si="13"/>
        <v>0</v>
      </c>
      <c r="E87" s="215">
        <f t="shared" si="13"/>
        <v>0</v>
      </c>
      <c r="F87" s="215">
        <f t="shared" si="13"/>
        <v>0</v>
      </c>
      <c r="G87" s="1">
        <v>71</v>
      </c>
      <c r="H87" s="1">
        <f t="shared" si="16"/>
        <v>2087</v>
      </c>
      <c r="I87" s="1"/>
      <c r="J87" s="215">
        <f t="shared" si="17"/>
        <v>0</v>
      </c>
      <c r="K87" s="215">
        <f t="shared" si="17"/>
        <v>0</v>
      </c>
      <c r="L87" s="215">
        <f t="shared" si="17"/>
        <v>0</v>
      </c>
      <c r="M87" s="1">
        <v>71</v>
      </c>
      <c r="N87" s="1">
        <f t="shared" si="18"/>
        <v>2087</v>
      </c>
      <c r="O87" s="1"/>
      <c r="P87" s="332">
        <f t="shared" si="14"/>
        <v>0</v>
      </c>
      <c r="Q87" s="332">
        <f t="shared" si="14"/>
        <v>0</v>
      </c>
      <c r="R87" s="332">
        <f t="shared" si="14"/>
        <v>0</v>
      </c>
    </row>
    <row r="88" spans="1:18" s="40" customFormat="1" ht="15">
      <c r="A88" s="1">
        <v>72</v>
      </c>
      <c r="B88" s="1">
        <f t="shared" si="15"/>
        <v>2088</v>
      </c>
      <c r="C88" s="214"/>
      <c r="D88" s="215">
        <f t="shared" si="13"/>
        <v>0</v>
      </c>
      <c r="E88" s="215">
        <f t="shared" si="13"/>
        <v>0</v>
      </c>
      <c r="F88" s="215">
        <f t="shared" si="13"/>
        <v>0</v>
      </c>
      <c r="G88" s="1">
        <v>72</v>
      </c>
      <c r="H88" s="1">
        <f t="shared" si="16"/>
        <v>2088</v>
      </c>
      <c r="I88" s="1"/>
      <c r="J88" s="215">
        <f t="shared" si="17"/>
        <v>0</v>
      </c>
      <c r="K88" s="215">
        <f t="shared" si="17"/>
        <v>0</v>
      </c>
      <c r="L88" s="215">
        <f t="shared" si="17"/>
        <v>0</v>
      </c>
      <c r="M88" s="1">
        <v>72</v>
      </c>
      <c r="N88" s="1">
        <f t="shared" si="18"/>
        <v>2088</v>
      </c>
      <c r="O88" s="1"/>
      <c r="P88" s="332">
        <f t="shared" si="14"/>
        <v>0</v>
      </c>
      <c r="Q88" s="332">
        <f t="shared" si="14"/>
        <v>0</v>
      </c>
      <c r="R88" s="332">
        <f t="shared" si="14"/>
        <v>0</v>
      </c>
    </row>
    <row r="89" spans="1:18" s="40" customFormat="1" ht="15">
      <c r="A89" s="1">
        <v>73</v>
      </c>
      <c r="B89" s="1">
        <f t="shared" si="15"/>
        <v>2089</v>
      </c>
      <c r="C89" s="214"/>
      <c r="D89" s="215">
        <f t="shared" si="13"/>
        <v>0</v>
      </c>
      <c r="E89" s="215">
        <f t="shared" si="13"/>
        <v>0</v>
      </c>
      <c r="F89" s="215">
        <f t="shared" si="13"/>
        <v>0</v>
      </c>
      <c r="G89" s="1">
        <v>73</v>
      </c>
      <c r="H89" s="1">
        <f t="shared" si="16"/>
        <v>2089</v>
      </c>
      <c r="I89" s="1"/>
      <c r="J89" s="215">
        <f t="shared" si="17"/>
        <v>0</v>
      </c>
      <c r="K89" s="215">
        <f t="shared" si="17"/>
        <v>0</v>
      </c>
      <c r="L89" s="215">
        <f t="shared" si="17"/>
        <v>0</v>
      </c>
      <c r="M89" s="1">
        <v>73</v>
      </c>
      <c r="N89" s="1">
        <f t="shared" si="18"/>
        <v>2089</v>
      </c>
      <c r="O89" s="1"/>
      <c r="P89" s="332">
        <f t="shared" si="14"/>
        <v>0</v>
      </c>
      <c r="Q89" s="332">
        <f t="shared" si="14"/>
        <v>0</v>
      </c>
      <c r="R89" s="332">
        <f t="shared" si="14"/>
        <v>0</v>
      </c>
    </row>
    <row r="90" spans="1:18" s="40" customFormat="1" ht="15">
      <c r="A90" s="1">
        <v>74</v>
      </c>
      <c r="B90" s="1">
        <f t="shared" si="15"/>
        <v>2090</v>
      </c>
      <c r="C90" s="214"/>
      <c r="D90" s="215">
        <f t="shared" si="13"/>
        <v>0</v>
      </c>
      <c r="E90" s="215">
        <f t="shared" si="13"/>
        <v>0</v>
      </c>
      <c r="F90" s="215">
        <f t="shared" si="13"/>
        <v>0</v>
      </c>
      <c r="G90" s="1">
        <v>74</v>
      </c>
      <c r="H90" s="1">
        <f t="shared" si="16"/>
        <v>2090</v>
      </c>
      <c r="I90" s="1"/>
      <c r="J90" s="215">
        <f t="shared" si="17"/>
        <v>0</v>
      </c>
      <c r="K90" s="215">
        <f t="shared" si="17"/>
        <v>0</v>
      </c>
      <c r="L90" s="215">
        <f t="shared" si="17"/>
        <v>0</v>
      </c>
      <c r="M90" s="1">
        <v>74</v>
      </c>
      <c r="N90" s="1">
        <f t="shared" si="18"/>
        <v>2090</v>
      </c>
      <c r="O90" s="1"/>
      <c r="P90" s="332">
        <f t="shared" si="14"/>
        <v>0</v>
      </c>
      <c r="Q90" s="332">
        <f t="shared" si="14"/>
        <v>0</v>
      </c>
      <c r="R90" s="332">
        <f t="shared" si="14"/>
        <v>0</v>
      </c>
    </row>
    <row r="91" spans="1:18" s="40" customFormat="1" ht="15">
      <c r="A91" s="1">
        <v>75</v>
      </c>
      <c r="B91" s="1">
        <f t="shared" si="15"/>
        <v>2091</v>
      </c>
      <c r="C91" s="214"/>
      <c r="D91" s="215">
        <f t="shared" si="13"/>
        <v>0</v>
      </c>
      <c r="E91" s="215">
        <f t="shared" si="13"/>
        <v>0</v>
      </c>
      <c r="F91" s="215">
        <f t="shared" si="13"/>
        <v>0</v>
      </c>
      <c r="G91" s="1">
        <v>75</v>
      </c>
      <c r="H91" s="1">
        <f t="shared" si="16"/>
        <v>2091</v>
      </c>
      <c r="I91" s="1"/>
      <c r="J91" s="215">
        <f t="shared" si="17"/>
        <v>0</v>
      </c>
      <c r="K91" s="215">
        <f t="shared" si="17"/>
        <v>0</v>
      </c>
      <c r="L91" s="215">
        <f t="shared" si="17"/>
        <v>0</v>
      </c>
      <c r="M91" s="1">
        <v>75</v>
      </c>
      <c r="N91" s="1">
        <f t="shared" si="18"/>
        <v>2091</v>
      </c>
      <c r="O91" s="1"/>
      <c r="P91" s="332">
        <f t="shared" si="14"/>
        <v>0</v>
      </c>
      <c r="Q91" s="332">
        <f t="shared" si="14"/>
        <v>0</v>
      </c>
      <c r="R91" s="332">
        <f t="shared" si="14"/>
        <v>0</v>
      </c>
    </row>
    <row r="92" spans="1:18" s="40" customFormat="1" ht="15">
      <c r="A92" s="1">
        <v>76</v>
      </c>
      <c r="B92" s="1">
        <f t="shared" si="15"/>
        <v>2092</v>
      </c>
      <c r="C92" s="214"/>
      <c r="D92" s="215">
        <f t="shared" si="13"/>
        <v>0</v>
      </c>
      <c r="E92" s="215">
        <f t="shared" si="13"/>
        <v>0</v>
      </c>
      <c r="F92" s="215">
        <f t="shared" si="13"/>
        <v>0</v>
      </c>
      <c r="G92" s="1">
        <v>76</v>
      </c>
      <c r="H92" s="1">
        <f t="shared" si="16"/>
        <v>2092</v>
      </c>
      <c r="I92" s="1"/>
      <c r="J92" s="215">
        <f t="shared" si="17"/>
        <v>0</v>
      </c>
      <c r="K92" s="215">
        <f t="shared" si="17"/>
        <v>0</v>
      </c>
      <c r="L92" s="215">
        <f t="shared" si="17"/>
        <v>0</v>
      </c>
      <c r="M92" s="1">
        <v>76</v>
      </c>
      <c r="N92" s="1">
        <f t="shared" si="18"/>
        <v>2092</v>
      </c>
      <c r="O92" s="1"/>
      <c r="P92" s="332">
        <f t="shared" si="14"/>
        <v>0</v>
      </c>
      <c r="Q92" s="332">
        <f t="shared" si="14"/>
        <v>0</v>
      </c>
      <c r="R92" s="332">
        <f t="shared" si="14"/>
        <v>0</v>
      </c>
    </row>
    <row r="93" spans="1:18" s="40" customFormat="1" ht="15">
      <c r="A93" s="1">
        <v>77</v>
      </c>
      <c r="B93" s="1">
        <f t="shared" si="15"/>
        <v>2093</v>
      </c>
      <c r="C93" s="214"/>
      <c r="D93" s="215">
        <f t="shared" si="13"/>
        <v>0</v>
      </c>
      <c r="E93" s="215">
        <f t="shared" si="13"/>
        <v>0</v>
      </c>
      <c r="F93" s="215">
        <f t="shared" si="13"/>
        <v>0</v>
      </c>
      <c r="G93" s="1">
        <v>77</v>
      </c>
      <c r="H93" s="1">
        <f t="shared" si="16"/>
        <v>2093</v>
      </c>
      <c r="I93" s="1"/>
      <c r="J93" s="215">
        <f t="shared" si="17"/>
        <v>0</v>
      </c>
      <c r="K93" s="215">
        <f t="shared" si="17"/>
        <v>0</v>
      </c>
      <c r="L93" s="215">
        <f t="shared" si="17"/>
        <v>0</v>
      </c>
      <c r="M93" s="1">
        <v>77</v>
      </c>
      <c r="N93" s="1">
        <f t="shared" si="18"/>
        <v>2093</v>
      </c>
      <c r="O93" s="1"/>
      <c r="P93" s="332">
        <f t="shared" si="14"/>
        <v>0</v>
      </c>
      <c r="Q93" s="332">
        <f t="shared" si="14"/>
        <v>0</v>
      </c>
      <c r="R93" s="332">
        <f t="shared" si="14"/>
        <v>0</v>
      </c>
    </row>
    <row r="94" spans="1:18" s="40" customFormat="1" ht="15">
      <c r="A94" s="1">
        <v>78</v>
      </c>
      <c r="B94" s="1">
        <f t="shared" si="15"/>
        <v>2094</v>
      </c>
      <c r="C94" s="214"/>
      <c r="D94" s="215">
        <f t="shared" si="13"/>
        <v>0</v>
      </c>
      <c r="E94" s="215">
        <f t="shared" si="13"/>
        <v>0</v>
      </c>
      <c r="F94" s="215">
        <f t="shared" si="13"/>
        <v>0</v>
      </c>
      <c r="G94" s="1">
        <v>78</v>
      </c>
      <c r="H94" s="1">
        <f t="shared" si="16"/>
        <v>2094</v>
      </c>
      <c r="I94" s="1"/>
      <c r="J94" s="215">
        <f t="shared" si="17"/>
        <v>0</v>
      </c>
      <c r="K94" s="215">
        <f t="shared" si="17"/>
        <v>0</v>
      </c>
      <c r="L94" s="215">
        <f t="shared" si="17"/>
        <v>0</v>
      </c>
      <c r="M94" s="1">
        <v>78</v>
      </c>
      <c r="N94" s="1">
        <f t="shared" si="18"/>
        <v>2094</v>
      </c>
      <c r="O94" s="1"/>
      <c r="P94" s="332">
        <f t="shared" si="14"/>
        <v>0</v>
      </c>
      <c r="Q94" s="332">
        <f t="shared" si="14"/>
        <v>0</v>
      </c>
      <c r="R94" s="332">
        <f t="shared" si="14"/>
        <v>0</v>
      </c>
    </row>
    <row r="95" spans="1:18" s="40" customFormat="1" ht="15">
      <c r="A95" s="1">
        <v>79</v>
      </c>
      <c r="B95" s="1">
        <f t="shared" si="15"/>
        <v>2095</v>
      </c>
      <c r="C95" s="214"/>
      <c r="D95" s="215">
        <f t="shared" si="13"/>
        <v>0</v>
      </c>
      <c r="E95" s="215">
        <f t="shared" si="13"/>
        <v>0</v>
      </c>
      <c r="F95" s="215">
        <f t="shared" si="13"/>
        <v>0</v>
      </c>
      <c r="G95" s="1">
        <v>79</v>
      </c>
      <c r="H95" s="1">
        <f t="shared" si="16"/>
        <v>2095</v>
      </c>
      <c r="I95" s="1"/>
      <c r="J95" s="215">
        <f t="shared" si="17"/>
        <v>0</v>
      </c>
      <c r="K95" s="215">
        <f t="shared" si="17"/>
        <v>0</v>
      </c>
      <c r="L95" s="215">
        <f t="shared" si="17"/>
        <v>0</v>
      </c>
      <c r="M95" s="1">
        <v>79</v>
      </c>
      <c r="N95" s="1">
        <f t="shared" si="18"/>
        <v>2095</v>
      </c>
      <c r="O95" s="1"/>
      <c r="P95" s="332">
        <f t="shared" si="14"/>
        <v>0</v>
      </c>
      <c r="Q95" s="332">
        <f t="shared" si="14"/>
        <v>0</v>
      </c>
      <c r="R95" s="332">
        <f t="shared" si="14"/>
        <v>0</v>
      </c>
    </row>
    <row r="96" spans="1:18" s="40" customFormat="1" ht="15">
      <c r="A96" s="1">
        <v>80</v>
      </c>
      <c r="B96" s="1">
        <f t="shared" si="15"/>
        <v>2096</v>
      </c>
      <c r="C96" s="214"/>
      <c r="D96" s="215">
        <f t="shared" si="13"/>
        <v>0</v>
      </c>
      <c r="E96" s="215">
        <f t="shared" si="13"/>
        <v>0</v>
      </c>
      <c r="F96" s="215">
        <f t="shared" si="13"/>
        <v>0</v>
      </c>
      <c r="G96" s="1">
        <v>80</v>
      </c>
      <c r="H96" s="1">
        <f t="shared" si="16"/>
        <v>2096</v>
      </c>
      <c r="I96" s="1"/>
      <c r="J96" s="215">
        <f t="shared" si="17"/>
        <v>0</v>
      </c>
      <c r="K96" s="215">
        <f t="shared" si="17"/>
        <v>0</v>
      </c>
      <c r="L96" s="215">
        <f t="shared" si="17"/>
        <v>0</v>
      </c>
      <c r="M96" s="1">
        <v>80</v>
      </c>
      <c r="N96" s="1">
        <f t="shared" si="18"/>
        <v>2096</v>
      </c>
      <c r="O96" s="1"/>
      <c r="P96" s="332">
        <f t="shared" si="14"/>
        <v>0</v>
      </c>
      <c r="Q96" s="332">
        <f t="shared" si="14"/>
        <v>0</v>
      </c>
      <c r="R96" s="332">
        <f t="shared" si="14"/>
        <v>0</v>
      </c>
    </row>
    <row r="97" spans="1:18" s="40" customFormat="1" ht="15">
      <c r="A97" s="1">
        <v>81</v>
      </c>
      <c r="B97" s="1">
        <f t="shared" si="15"/>
        <v>2097</v>
      </c>
      <c r="C97" s="214"/>
      <c r="D97" s="215">
        <f t="shared" si="13"/>
        <v>0</v>
      </c>
      <c r="E97" s="215">
        <f t="shared" si="13"/>
        <v>0</v>
      </c>
      <c r="F97" s="215">
        <f t="shared" si="13"/>
        <v>0</v>
      </c>
      <c r="G97" s="1">
        <v>81</v>
      </c>
      <c r="H97" s="1">
        <f t="shared" si="16"/>
        <v>2097</v>
      </c>
      <c r="I97" s="1"/>
      <c r="J97" s="215">
        <f t="shared" si="17"/>
        <v>0</v>
      </c>
      <c r="K97" s="215">
        <f t="shared" si="17"/>
        <v>0</v>
      </c>
      <c r="L97" s="215">
        <f t="shared" si="17"/>
        <v>0</v>
      </c>
      <c r="M97" s="1">
        <v>81</v>
      </c>
      <c r="N97" s="1">
        <f t="shared" si="18"/>
        <v>2097</v>
      </c>
      <c r="O97" s="1"/>
      <c r="P97" s="332">
        <f t="shared" si="14"/>
        <v>0</v>
      </c>
      <c r="Q97" s="332">
        <f t="shared" si="14"/>
        <v>0</v>
      </c>
      <c r="R97" s="332">
        <f t="shared" si="14"/>
        <v>0</v>
      </c>
    </row>
    <row r="98" spans="1:18" s="40" customFormat="1" ht="15">
      <c r="A98" s="1">
        <v>82</v>
      </c>
      <c r="B98" s="1">
        <f t="shared" si="15"/>
        <v>2098</v>
      </c>
      <c r="C98" s="214"/>
      <c r="D98" s="215">
        <f t="shared" si="13"/>
        <v>0</v>
      </c>
      <c r="E98" s="215">
        <f t="shared" si="13"/>
        <v>0</v>
      </c>
      <c r="F98" s="215">
        <f t="shared" si="13"/>
        <v>0</v>
      </c>
      <c r="G98" s="1">
        <v>82</v>
      </c>
      <c r="H98" s="1">
        <f t="shared" si="16"/>
        <v>2098</v>
      </c>
      <c r="I98" s="1"/>
      <c r="J98" s="215">
        <f t="shared" si="17"/>
        <v>0</v>
      </c>
      <c r="K98" s="215">
        <f t="shared" si="17"/>
        <v>0</v>
      </c>
      <c r="L98" s="215">
        <f t="shared" si="17"/>
        <v>0</v>
      </c>
      <c r="M98" s="1">
        <v>82</v>
      </c>
      <c r="N98" s="1">
        <f t="shared" si="18"/>
        <v>2098</v>
      </c>
      <c r="O98" s="1"/>
      <c r="P98" s="332">
        <f t="shared" si="14"/>
        <v>0</v>
      </c>
      <c r="Q98" s="332">
        <f t="shared" si="14"/>
        <v>0</v>
      </c>
      <c r="R98" s="332">
        <f t="shared" si="14"/>
        <v>0</v>
      </c>
    </row>
    <row r="99" spans="1:18" s="40" customFormat="1" ht="15">
      <c r="A99" s="1">
        <v>83</v>
      </c>
      <c r="B99" s="1">
        <f t="shared" si="15"/>
        <v>2099</v>
      </c>
      <c r="C99" s="214"/>
      <c r="D99" s="215">
        <f t="shared" si="13"/>
        <v>0</v>
      </c>
      <c r="E99" s="215">
        <f t="shared" si="13"/>
        <v>0</v>
      </c>
      <c r="F99" s="215">
        <f t="shared" si="13"/>
        <v>0</v>
      </c>
      <c r="G99" s="1">
        <v>83</v>
      </c>
      <c r="H99" s="1">
        <f t="shared" si="16"/>
        <v>2099</v>
      </c>
      <c r="I99" s="1"/>
      <c r="J99" s="215">
        <f t="shared" si="17"/>
        <v>0</v>
      </c>
      <c r="K99" s="215">
        <f t="shared" si="17"/>
        <v>0</v>
      </c>
      <c r="L99" s="215">
        <f t="shared" si="17"/>
        <v>0</v>
      </c>
      <c r="M99" s="1">
        <v>83</v>
      </c>
      <c r="N99" s="1">
        <f t="shared" si="18"/>
        <v>2099</v>
      </c>
      <c r="O99" s="1"/>
      <c r="P99" s="332">
        <f t="shared" si="14"/>
        <v>0</v>
      </c>
      <c r="Q99" s="332">
        <f t="shared" si="14"/>
        <v>0</v>
      </c>
      <c r="R99" s="332">
        <f t="shared" si="14"/>
        <v>0</v>
      </c>
    </row>
    <row r="100" spans="1:18" s="40" customFormat="1" ht="15">
      <c r="A100" s="1">
        <v>84</v>
      </c>
      <c r="B100" s="1">
        <f t="shared" si="15"/>
        <v>2100</v>
      </c>
      <c r="C100" s="214"/>
      <c r="D100" s="215">
        <f t="shared" si="13"/>
        <v>0</v>
      </c>
      <c r="E100" s="215">
        <f t="shared" si="13"/>
        <v>0</v>
      </c>
      <c r="F100" s="215">
        <f t="shared" si="13"/>
        <v>0</v>
      </c>
      <c r="G100" s="1">
        <v>84</v>
      </c>
      <c r="H100" s="1">
        <f t="shared" si="16"/>
        <v>2100</v>
      </c>
      <c r="I100" s="1"/>
      <c r="J100" s="215">
        <f t="shared" si="17"/>
        <v>0</v>
      </c>
      <c r="K100" s="215">
        <f t="shared" si="17"/>
        <v>0</v>
      </c>
      <c r="L100" s="215">
        <f t="shared" si="17"/>
        <v>0</v>
      </c>
      <c r="M100" s="1">
        <v>84</v>
      </c>
      <c r="N100" s="1">
        <f t="shared" si="18"/>
        <v>2100</v>
      </c>
      <c r="O100" s="1"/>
      <c r="P100" s="332">
        <f t="shared" si="14"/>
        <v>0</v>
      </c>
      <c r="Q100" s="332">
        <f t="shared" si="14"/>
        <v>0</v>
      </c>
      <c r="R100" s="332">
        <f t="shared" si="14"/>
        <v>0</v>
      </c>
    </row>
    <row r="101" spans="1:18" s="40" customFormat="1" ht="15">
      <c r="A101" s="1">
        <v>85</v>
      </c>
      <c r="B101" s="1">
        <f t="shared" si="15"/>
        <v>2101</v>
      </c>
      <c r="C101" s="214"/>
      <c r="D101" s="215">
        <f t="shared" si="13"/>
        <v>0</v>
      </c>
      <c r="E101" s="215">
        <f t="shared" si="13"/>
        <v>0</v>
      </c>
      <c r="F101" s="215">
        <f t="shared" si="13"/>
        <v>0</v>
      </c>
      <c r="G101" s="1">
        <v>85</v>
      </c>
      <c r="H101" s="1">
        <f t="shared" si="16"/>
        <v>2101</v>
      </c>
      <c r="I101" s="1"/>
      <c r="J101" s="215">
        <f t="shared" si="17"/>
        <v>0</v>
      </c>
      <c r="K101" s="215">
        <f t="shared" si="17"/>
        <v>0</v>
      </c>
      <c r="L101" s="215">
        <f t="shared" si="17"/>
        <v>0</v>
      </c>
      <c r="M101" s="1">
        <v>85</v>
      </c>
      <c r="N101" s="1">
        <f t="shared" si="18"/>
        <v>2101</v>
      </c>
      <c r="O101" s="1"/>
      <c r="P101" s="332">
        <f t="shared" si="14"/>
        <v>0</v>
      </c>
      <c r="Q101" s="332">
        <f t="shared" si="14"/>
        <v>0</v>
      </c>
      <c r="R101" s="332">
        <f t="shared" si="14"/>
        <v>0</v>
      </c>
    </row>
    <row r="102" spans="1:18" s="40" customFormat="1" ht="15">
      <c r="A102" s="1"/>
      <c r="B102" s="1"/>
      <c r="C102" s="1"/>
      <c r="D102" s="1"/>
      <c r="E102" s="1"/>
      <c r="G102" s="100"/>
      <c r="H102" s="100"/>
      <c r="I102" s="100"/>
      <c r="J102" s="100"/>
      <c r="K102" s="100"/>
      <c r="L102" s="100"/>
      <c r="M102" s="100"/>
      <c r="N102" s="100"/>
    </row>
    <row r="103" spans="1:18" s="40" customFormat="1" ht="15">
      <c r="A103" s="1"/>
      <c r="B103" s="1"/>
      <c r="C103" s="1"/>
      <c r="D103" s="1"/>
      <c r="E103" s="1"/>
      <c r="G103" s="100"/>
      <c r="H103" s="100"/>
      <c r="I103" s="100"/>
      <c r="J103" s="100"/>
      <c r="K103" s="100"/>
      <c r="L103" s="100"/>
      <c r="M103" s="100"/>
      <c r="N103" s="100"/>
    </row>
    <row r="104" spans="1:18" s="38" customFormat="1" ht="15">
      <c r="A104" s="221" t="s">
        <v>155</v>
      </c>
      <c r="B104" s="221" t="s">
        <v>154</v>
      </c>
      <c r="C104" s="221"/>
      <c r="D104" s="221" t="s">
        <v>7</v>
      </c>
      <c r="E104" s="221" t="s">
        <v>5</v>
      </c>
      <c r="F104" s="125" t="s">
        <v>6</v>
      </c>
      <c r="G104" s="221" t="s">
        <v>155</v>
      </c>
      <c r="H104" s="221" t="s">
        <v>154</v>
      </c>
      <c r="I104" s="126"/>
      <c r="J104" s="221" t="s">
        <v>7</v>
      </c>
      <c r="K104" s="221" t="s">
        <v>5</v>
      </c>
      <c r="L104" s="125" t="s">
        <v>6</v>
      </c>
      <c r="M104" s="221" t="s">
        <v>155</v>
      </c>
      <c r="N104" s="221" t="s">
        <v>154</v>
      </c>
      <c r="O104" s="125"/>
      <c r="P104" s="221" t="s">
        <v>7</v>
      </c>
      <c r="Q104" s="221" t="s">
        <v>5</v>
      </c>
      <c r="R104" s="125" t="s">
        <v>6</v>
      </c>
    </row>
    <row r="105" spans="1:18" s="40" customFormat="1" ht="15">
      <c r="A105" s="219" t="str">
        <f t="shared" ref="A105:A110" si="19">A5</f>
        <v>Setback Levee</v>
      </c>
      <c r="B105" s="219">
        <f t="shared" ref="B105:B110" si="20">C5-B5+1</f>
        <v>1</v>
      </c>
      <c r="C105" s="219"/>
      <c r="D105" s="263">
        <f t="shared" ref="D105:F110" si="21">D5/$B105</f>
        <v>0</v>
      </c>
      <c r="E105" s="263">
        <f t="shared" si="21"/>
        <v>0</v>
      </c>
      <c r="F105" s="263">
        <f t="shared" si="21"/>
        <v>0</v>
      </c>
      <c r="G105" s="219" t="str">
        <f t="shared" ref="G105:G110" si="22">G5</f>
        <v>Setback Levee</v>
      </c>
      <c r="H105" s="219">
        <f t="shared" ref="H105:H110" si="23">I5-H5+1</f>
        <v>1</v>
      </c>
      <c r="I105" s="151"/>
      <c r="J105" s="360">
        <f t="shared" ref="J105:L110" si="24">J5/$H105</f>
        <v>0</v>
      </c>
      <c r="K105" s="360">
        <f t="shared" si="24"/>
        <v>0</v>
      </c>
      <c r="L105" s="360">
        <f t="shared" si="24"/>
        <v>0</v>
      </c>
      <c r="M105" s="219" t="str">
        <f t="shared" ref="M105:M110" si="25">M5</f>
        <v>Setback Levee</v>
      </c>
      <c r="N105" s="219">
        <f t="shared" ref="N105:N110" si="26">O5-N5+1</f>
        <v>1</v>
      </c>
      <c r="O105" s="264"/>
      <c r="P105" s="360">
        <f t="shared" ref="P105:R110" si="27">P5/$N105</f>
        <v>0</v>
      </c>
      <c r="Q105" s="360">
        <f t="shared" si="27"/>
        <v>0</v>
      </c>
      <c r="R105" s="360">
        <f t="shared" si="27"/>
        <v>0</v>
      </c>
    </row>
    <row r="106" spans="1:18" s="40" customFormat="1" ht="15">
      <c r="A106" s="219" t="str">
        <f t="shared" si="19"/>
        <v>Excavation (e.g. channel network)</v>
      </c>
      <c r="B106" s="219">
        <f t="shared" si="20"/>
        <v>1</v>
      </c>
      <c r="C106" s="219"/>
      <c r="D106" s="263">
        <f t="shared" si="21"/>
        <v>0</v>
      </c>
      <c r="E106" s="263">
        <f t="shared" si="21"/>
        <v>0</v>
      </c>
      <c r="F106" s="263">
        <f t="shared" si="21"/>
        <v>0</v>
      </c>
      <c r="G106" s="219" t="str">
        <f t="shared" si="22"/>
        <v>Excavation (e.g. channel network)</v>
      </c>
      <c r="H106" s="219">
        <f t="shared" si="23"/>
        <v>1</v>
      </c>
      <c r="I106" s="151"/>
      <c r="J106" s="360">
        <f t="shared" si="24"/>
        <v>0</v>
      </c>
      <c r="K106" s="360">
        <f t="shared" si="24"/>
        <v>0</v>
      </c>
      <c r="L106" s="360">
        <f t="shared" si="24"/>
        <v>0</v>
      </c>
      <c r="M106" s="219" t="str">
        <f t="shared" si="25"/>
        <v>Excavation (e.g. channel network)</v>
      </c>
      <c r="N106" s="219">
        <f t="shared" si="26"/>
        <v>1</v>
      </c>
      <c r="O106" s="264"/>
      <c r="P106" s="360">
        <f t="shared" si="27"/>
        <v>0</v>
      </c>
      <c r="Q106" s="360">
        <f t="shared" si="27"/>
        <v>0</v>
      </c>
      <c r="R106" s="360">
        <f t="shared" si="27"/>
        <v>0</v>
      </c>
    </row>
    <row r="107" spans="1:18" s="40" customFormat="1" ht="15">
      <c r="A107" s="219" t="str">
        <f t="shared" si="19"/>
        <v>Breach/Lower Levee</v>
      </c>
      <c r="B107" s="219">
        <f t="shared" si="20"/>
        <v>1</v>
      </c>
      <c r="C107" s="219"/>
      <c r="D107" s="263">
        <f t="shared" si="21"/>
        <v>0</v>
      </c>
      <c r="E107" s="263">
        <f t="shared" si="21"/>
        <v>0</v>
      </c>
      <c r="F107" s="263">
        <f t="shared" si="21"/>
        <v>0</v>
      </c>
      <c r="G107" s="219" t="str">
        <f t="shared" si="22"/>
        <v>Breach/Lower Levee</v>
      </c>
      <c r="H107" s="219">
        <f t="shared" si="23"/>
        <v>1</v>
      </c>
      <c r="I107" s="151"/>
      <c r="J107" s="360">
        <f t="shared" si="24"/>
        <v>0</v>
      </c>
      <c r="K107" s="360">
        <f t="shared" si="24"/>
        <v>0</v>
      </c>
      <c r="L107" s="360">
        <f t="shared" si="24"/>
        <v>0</v>
      </c>
      <c r="M107" s="219" t="str">
        <f t="shared" si="25"/>
        <v>Breach/Lower Levee</v>
      </c>
      <c r="N107" s="219">
        <f t="shared" si="26"/>
        <v>1</v>
      </c>
      <c r="O107" s="264"/>
      <c r="P107" s="360">
        <f t="shared" si="27"/>
        <v>0</v>
      </c>
      <c r="Q107" s="360">
        <f t="shared" si="27"/>
        <v>0</v>
      </c>
      <c r="R107" s="360">
        <f t="shared" si="27"/>
        <v>0</v>
      </c>
    </row>
    <row r="108" spans="1:18" s="40" customFormat="1" ht="15">
      <c r="A108" s="219" t="str">
        <f t="shared" si="19"/>
        <v>Habitat restoration</v>
      </c>
      <c r="B108" s="219">
        <f t="shared" si="20"/>
        <v>1</v>
      </c>
      <c r="C108" s="219"/>
      <c r="D108" s="263">
        <f t="shared" si="21"/>
        <v>0</v>
      </c>
      <c r="E108" s="263">
        <f t="shared" si="21"/>
        <v>0</v>
      </c>
      <c r="F108" s="263">
        <f t="shared" si="21"/>
        <v>0</v>
      </c>
      <c r="G108" s="219" t="str">
        <f t="shared" si="22"/>
        <v>Habitat restoration</v>
      </c>
      <c r="H108" s="219">
        <f t="shared" si="23"/>
        <v>1</v>
      </c>
      <c r="I108" s="151"/>
      <c r="J108" s="360">
        <f t="shared" si="24"/>
        <v>0</v>
      </c>
      <c r="K108" s="360">
        <f t="shared" si="24"/>
        <v>0</v>
      </c>
      <c r="L108" s="360">
        <f t="shared" si="24"/>
        <v>0</v>
      </c>
      <c r="M108" s="219" t="str">
        <f t="shared" si="25"/>
        <v>Habitat restoration</v>
      </c>
      <c r="N108" s="219">
        <f t="shared" si="26"/>
        <v>1</v>
      </c>
      <c r="O108" s="264"/>
      <c r="P108" s="360">
        <f t="shared" si="27"/>
        <v>0</v>
      </c>
      <c r="Q108" s="360">
        <f t="shared" si="27"/>
        <v>0</v>
      </c>
      <c r="R108" s="360">
        <f t="shared" si="27"/>
        <v>0</v>
      </c>
    </row>
    <row r="109" spans="1:18" s="40" customFormat="1" ht="15">
      <c r="A109" s="219" t="str">
        <f t="shared" si="19"/>
        <v>Planning, Permitting, Design (% of constr)</v>
      </c>
      <c r="B109" s="219">
        <f t="shared" si="20"/>
        <v>1</v>
      </c>
      <c r="C109" s="219"/>
      <c r="D109" s="263">
        <f t="shared" si="21"/>
        <v>0</v>
      </c>
      <c r="E109" s="263">
        <f t="shared" si="21"/>
        <v>0</v>
      </c>
      <c r="F109" s="263">
        <f t="shared" si="21"/>
        <v>0</v>
      </c>
      <c r="G109" s="219" t="str">
        <f t="shared" si="22"/>
        <v>Planning, Permitting, Design (% of constr)</v>
      </c>
      <c r="H109" s="219">
        <f t="shared" si="23"/>
        <v>1</v>
      </c>
      <c r="I109" s="151"/>
      <c r="J109" s="360">
        <f t="shared" si="24"/>
        <v>0</v>
      </c>
      <c r="K109" s="360">
        <f t="shared" si="24"/>
        <v>0</v>
      </c>
      <c r="L109" s="360">
        <f t="shared" si="24"/>
        <v>0</v>
      </c>
      <c r="M109" s="219" t="str">
        <f t="shared" si="25"/>
        <v>Planning, Permitting, Design (% of constr)</v>
      </c>
      <c r="N109" s="219">
        <f t="shared" si="26"/>
        <v>1</v>
      </c>
      <c r="O109" s="264"/>
      <c r="P109" s="360">
        <f t="shared" si="27"/>
        <v>0</v>
      </c>
      <c r="Q109" s="360">
        <f t="shared" si="27"/>
        <v>0</v>
      </c>
      <c r="R109" s="360">
        <f t="shared" si="27"/>
        <v>0</v>
      </c>
    </row>
    <row r="110" spans="1:18" s="40" customFormat="1" ht="15">
      <c r="A110" s="219" t="str">
        <f t="shared" si="19"/>
        <v>Monitoring (% of total Proj costs)</v>
      </c>
      <c r="B110" s="219">
        <f t="shared" si="20"/>
        <v>1</v>
      </c>
      <c r="C110" s="219"/>
      <c r="D110" s="263">
        <f t="shared" si="21"/>
        <v>0</v>
      </c>
      <c r="E110" s="263">
        <f t="shared" si="21"/>
        <v>0</v>
      </c>
      <c r="F110" s="263">
        <f t="shared" si="21"/>
        <v>0</v>
      </c>
      <c r="G110" s="219" t="str">
        <f t="shared" si="22"/>
        <v>Monitoring (% of total Proj costs)</v>
      </c>
      <c r="H110" s="219">
        <f t="shared" si="23"/>
        <v>1</v>
      </c>
      <c r="I110" s="151"/>
      <c r="J110" s="360">
        <f t="shared" si="24"/>
        <v>0</v>
      </c>
      <c r="K110" s="360">
        <f t="shared" si="24"/>
        <v>0</v>
      </c>
      <c r="L110" s="360">
        <f t="shared" si="24"/>
        <v>0</v>
      </c>
      <c r="M110" s="219" t="str">
        <f t="shared" si="25"/>
        <v>Monitoring (% of total Proj costs)</v>
      </c>
      <c r="N110" s="219">
        <f t="shared" si="26"/>
        <v>1</v>
      </c>
      <c r="O110" s="264"/>
      <c r="P110" s="360">
        <f t="shared" si="27"/>
        <v>0</v>
      </c>
      <c r="Q110" s="360">
        <f t="shared" si="27"/>
        <v>0</v>
      </c>
      <c r="R110" s="360">
        <f t="shared" si="27"/>
        <v>0</v>
      </c>
    </row>
    <row r="111" spans="1:18" s="40" customFormat="1" ht="15">
      <c r="A111" s="1"/>
      <c r="B111" s="1"/>
      <c r="C111" s="1"/>
      <c r="D111" s="1"/>
      <c r="E111" s="1"/>
      <c r="G111" s="100"/>
      <c r="H111" s="100"/>
      <c r="I111" s="100"/>
      <c r="J111" s="100"/>
      <c r="K111" s="100"/>
      <c r="L111" s="100"/>
      <c r="M111" s="100"/>
      <c r="N111" s="100"/>
    </row>
    <row r="112" spans="1:18" s="40" customFormat="1" ht="15">
      <c r="A112" s="1"/>
      <c r="B112" s="1"/>
      <c r="C112" s="1"/>
      <c r="D112" s="1"/>
      <c r="E112" s="1"/>
      <c r="G112" s="100"/>
      <c r="H112" s="100"/>
      <c r="I112" s="100"/>
      <c r="J112" s="100"/>
      <c r="K112" s="100"/>
      <c r="L112" s="100"/>
      <c r="M112" s="100"/>
      <c r="N112" s="100"/>
    </row>
    <row r="113" spans="1:14" s="40" customFormat="1" ht="15">
      <c r="A113" s="1"/>
      <c r="B113" s="1"/>
      <c r="C113" s="1"/>
      <c r="D113" s="1"/>
      <c r="E113" s="1"/>
      <c r="G113" s="100"/>
      <c r="H113" s="100"/>
      <c r="I113" s="100"/>
      <c r="J113" s="100"/>
      <c r="K113" s="100"/>
      <c r="L113" s="100"/>
      <c r="M113" s="100"/>
      <c r="N113" s="100"/>
    </row>
    <row r="114" spans="1:14" s="40" customFormat="1" ht="15">
      <c r="A114" s="1"/>
      <c r="B114" s="1"/>
      <c r="C114" s="1"/>
      <c r="D114" s="1"/>
      <c r="E114" s="1"/>
      <c r="G114" s="100"/>
      <c r="H114" s="100"/>
      <c r="I114" s="100"/>
      <c r="J114" s="100"/>
      <c r="K114" s="100"/>
      <c r="L114" s="100"/>
      <c r="M114" s="100"/>
      <c r="N114" s="100"/>
    </row>
    <row r="115" spans="1:14" s="40" customFormat="1" ht="15">
      <c r="A115" s="1"/>
      <c r="B115" s="1"/>
      <c r="C115" s="1"/>
      <c r="D115" s="1"/>
      <c r="E115" s="1"/>
      <c r="G115" s="100"/>
      <c r="H115" s="100"/>
      <c r="I115" s="100"/>
      <c r="J115" s="100"/>
      <c r="K115" s="100"/>
      <c r="L115" s="100"/>
      <c r="M115" s="100"/>
      <c r="N115" s="100"/>
    </row>
    <row r="116" spans="1:14" s="40" customFormat="1" ht="15">
      <c r="A116" s="1"/>
      <c r="B116" s="1"/>
      <c r="C116" s="1"/>
      <c r="D116" s="1"/>
      <c r="E116" s="1"/>
      <c r="G116" s="100"/>
      <c r="H116" s="100"/>
      <c r="I116" s="100"/>
      <c r="J116" s="100"/>
      <c r="K116" s="100"/>
      <c r="L116" s="100"/>
      <c r="M116" s="100"/>
      <c r="N116" s="100"/>
    </row>
    <row r="117" spans="1:14" s="40" customFormat="1" ht="15">
      <c r="A117" s="1"/>
      <c r="B117" s="1"/>
      <c r="C117" s="1"/>
      <c r="D117" s="1"/>
      <c r="E117" s="1"/>
      <c r="G117" s="100"/>
      <c r="H117" s="100"/>
      <c r="I117" s="100"/>
      <c r="J117" s="100"/>
      <c r="K117" s="100"/>
      <c r="L117" s="100"/>
      <c r="M117" s="100"/>
      <c r="N117" s="100"/>
    </row>
    <row r="118" spans="1:14" s="40" customFormat="1" ht="15">
      <c r="A118" s="1"/>
      <c r="B118" s="1"/>
      <c r="C118" s="1"/>
      <c r="D118" s="1"/>
      <c r="E118" s="1"/>
      <c r="G118" s="100"/>
      <c r="H118" s="100"/>
      <c r="I118" s="100"/>
      <c r="J118" s="100"/>
      <c r="K118" s="100"/>
      <c r="L118" s="100"/>
      <c r="M118" s="100"/>
      <c r="N118" s="100"/>
    </row>
    <row r="119" spans="1:14" s="40" customFormat="1" ht="15">
      <c r="A119" s="1"/>
      <c r="B119" s="1"/>
      <c r="C119" s="1"/>
      <c r="D119" s="1"/>
      <c r="E119" s="1"/>
      <c r="G119" s="100"/>
      <c r="H119" s="100"/>
      <c r="I119" s="100"/>
      <c r="J119" s="100"/>
      <c r="K119" s="100"/>
      <c r="L119" s="100"/>
      <c r="M119" s="100"/>
      <c r="N119" s="100"/>
    </row>
    <row r="120" spans="1:14" s="40" customFormat="1" ht="15">
      <c r="A120" s="1"/>
      <c r="B120" s="1"/>
      <c r="C120" s="1"/>
      <c r="D120" s="1"/>
      <c r="E120" s="1"/>
      <c r="G120" s="100"/>
      <c r="H120" s="100"/>
      <c r="I120" s="100"/>
      <c r="J120" s="100"/>
      <c r="K120" s="100"/>
      <c r="L120" s="100"/>
      <c r="M120" s="100"/>
      <c r="N120" s="100"/>
    </row>
    <row r="121" spans="1:14" s="40" customFormat="1" ht="15">
      <c r="A121" s="1"/>
      <c r="B121" s="1"/>
      <c r="C121" s="1"/>
      <c r="D121" s="1"/>
      <c r="E121" s="1"/>
      <c r="G121" s="100"/>
      <c r="H121" s="100"/>
      <c r="I121" s="100"/>
      <c r="J121" s="100"/>
      <c r="K121" s="100"/>
      <c r="L121" s="100"/>
      <c r="M121" s="100"/>
      <c r="N121" s="100"/>
    </row>
    <row r="122" spans="1:14" s="40" customFormat="1" ht="15">
      <c r="A122" s="1"/>
      <c r="B122" s="1"/>
      <c r="C122" s="1"/>
      <c r="D122" s="1"/>
      <c r="E122" s="1"/>
      <c r="G122" s="100"/>
      <c r="H122" s="100"/>
      <c r="I122" s="100"/>
      <c r="J122" s="100"/>
      <c r="K122" s="100"/>
      <c r="L122" s="100"/>
      <c r="M122" s="100"/>
      <c r="N122" s="100"/>
    </row>
    <row r="123" spans="1:14" s="40" customFormat="1" ht="15">
      <c r="A123" s="1"/>
      <c r="B123" s="1"/>
      <c r="C123" s="1"/>
      <c r="D123" s="1"/>
      <c r="E123" s="1"/>
      <c r="G123" s="100"/>
      <c r="H123" s="100"/>
      <c r="I123" s="100"/>
      <c r="J123" s="100"/>
      <c r="K123" s="100"/>
      <c r="L123" s="100"/>
      <c r="M123" s="100"/>
      <c r="N123" s="100"/>
    </row>
    <row r="124" spans="1:14" s="40" customFormat="1" ht="15">
      <c r="A124" s="1"/>
      <c r="B124" s="1"/>
      <c r="C124" s="1"/>
      <c r="D124" s="1"/>
      <c r="E124" s="1"/>
      <c r="G124" s="100"/>
      <c r="H124" s="100"/>
      <c r="I124" s="100"/>
      <c r="J124" s="100"/>
      <c r="K124" s="100"/>
      <c r="L124" s="100"/>
      <c r="M124" s="100"/>
      <c r="N124" s="100"/>
    </row>
    <row r="125" spans="1:14" s="40" customFormat="1" ht="15">
      <c r="A125" s="1"/>
      <c r="B125" s="1"/>
      <c r="C125" s="1"/>
      <c r="D125" s="1"/>
      <c r="E125" s="1"/>
      <c r="G125" s="100"/>
      <c r="H125" s="100"/>
      <c r="I125" s="100"/>
      <c r="J125" s="100"/>
      <c r="K125" s="100"/>
      <c r="L125" s="100"/>
      <c r="M125" s="100"/>
      <c r="N125" s="100"/>
    </row>
    <row r="126" spans="1:14" s="40" customFormat="1" ht="15">
      <c r="A126" s="1"/>
      <c r="B126" s="1"/>
      <c r="C126" s="1"/>
      <c r="D126" s="1"/>
      <c r="E126" s="1"/>
      <c r="G126" s="100"/>
      <c r="H126" s="100"/>
      <c r="I126" s="100"/>
      <c r="J126" s="100"/>
      <c r="K126" s="100"/>
      <c r="L126" s="100"/>
      <c r="M126" s="100"/>
      <c r="N126" s="100"/>
    </row>
    <row r="127" spans="1:14" s="40" customFormat="1" ht="15">
      <c r="A127" s="1"/>
      <c r="B127" s="1"/>
      <c r="C127" s="1"/>
      <c r="D127" s="1"/>
      <c r="E127" s="1"/>
      <c r="G127" s="100"/>
      <c r="H127" s="100"/>
      <c r="I127" s="100"/>
      <c r="J127" s="100"/>
      <c r="K127" s="100"/>
      <c r="L127" s="100"/>
      <c r="M127" s="100"/>
      <c r="N127" s="100"/>
    </row>
    <row r="128" spans="1:14" s="40" customFormat="1" ht="15">
      <c r="A128" s="1"/>
      <c r="B128" s="1"/>
      <c r="C128" s="1"/>
      <c r="D128" s="1"/>
      <c r="E128" s="1"/>
      <c r="G128" s="100"/>
      <c r="H128" s="100"/>
      <c r="I128" s="100"/>
      <c r="J128" s="100"/>
      <c r="K128" s="100"/>
      <c r="L128" s="100"/>
      <c r="M128" s="100"/>
      <c r="N128" s="100"/>
    </row>
    <row r="129" spans="1:14" s="40" customFormat="1" ht="15">
      <c r="A129" s="1"/>
      <c r="B129" s="1"/>
      <c r="C129" s="1"/>
      <c r="D129" s="1"/>
      <c r="E129" s="1"/>
      <c r="G129" s="100"/>
      <c r="H129" s="100"/>
      <c r="I129" s="100"/>
      <c r="J129" s="100"/>
      <c r="K129" s="100"/>
      <c r="L129" s="100"/>
      <c r="M129" s="100"/>
      <c r="N129" s="100"/>
    </row>
    <row r="130" spans="1:14" s="40" customFormat="1" ht="15">
      <c r="A130" s="1"/>
      <c r="B130" s="1"/>
      <c r="C130" s="1"/>
      <c r="D130" s="1"/>
      <c r="E130" s="1"/>
      <c r="G130" s="100"/>
      <c r="H130" s="100"/>
      <c r="I130" s="100"/>
      <c r="J130" s="100"/>
      <c r="K130" s="100"/>
      <c r="L130" s="100"/>
      <c r="M130" s="100"/>
      <c r="N130" s="100"/>
    </row>
    <row r="131" spans="1:14" s="40" customFormat="1" ht="15">
      <c r="A131" s="1"/>
      <c r="B131" s="1"/>
      <c r="C131" s="1"/>
      <c r="D131" s="1"/>
      <c r="E131" s="1"/>
      <c r="G131" s="100"/>
      <c r="H131" s="100"/>
      <c r="I131" s="100"/>
      <c r="J131" s="100"/>
      <c r="K131" s="100"/>
      <c r="L131" s="100"/>
      <c r="M131" s="100"/>
      <c r="N131" s="100"/>
    </row>
    <row r="132" spans="1:14" s="40" customFormat="1" ht="15">
      <c r="A132" s="1"/>
      <c r="B132" s="1"/>
      <c r="C132" s="1"/>
      <c r="D132" s="1"/>
      <c r="E132" s="1"/>
      <c r="G132" s="100"/>
      <c r="H132" s="100"/>
      <c r="I132" s="100"/>
      <c r="J132" s="100"/>
      <c r="K132" s="100"/>
      <c r="L132" s="100"/>
      <c r="M132" s="100"/>
      <c r="N132" s="100"/>
    </row>
    <row r="133" spans="1:14" s="40" customFormat="1" ht="15">
      <c r="A133" s="1"/>
      <c r="B133" s="1"/>
      <c r="C133" s="1"/>
      <c r="D133" s="1"/>
      <c r="E133" s="1"/>
      <c r="G133" s="100"/>
      <c r="H133" s="100"/>
      <c r="I133" s="100"/>
      <c r="J133" s="100"/>
      <c r="K133" s="100"/>
      <c r="L133" s="100"/>
      <c r="M133" s="100"/>
      <c r="N133" s="100"/>
    </row>
    <row r="134" spans="1:14" s="40" customFormat="1" ht="15">
      <c r="A134" s="1"/>
      <c r="B134" s="1"/>
      <c r="C134" s="1"/>
      <c r="D134" s="1"/>
      <c r="E134" s="1"/>
      <c r="G134" s="100"/>
      <c r="H134" s="100"/>
      <c r="I134" s="100"/>
      <c r="J134" s="100"/>
      <c r="K134" s="100"/>
      <c r="L134" s="100"/>
      <c r="M134" s="100"/>
      <c r="N134" s="100"/>
    </row>
    <row r="135" spans="1:14" s="40" customFormat="1" ht="15">
      <c r="A135" s="1"/>
      <c r="B135" s="1"/>
      <c r="C135" s="1"/>
      <c r="D135" s="1"/>
      <c r="E135" s="1"/>
      <c r="G135" s="100"/>
      <c r="H135" s="100"/>
      <c r="I135" s="100"/>
      <c r="J135" s="100"/>
      <c r="K135" s="100"/>
      <c r="L135" s="100"/>
      <c r="M135" s="100"/>
      <c r="N135" s="100"/>
    </row>
    <row r="136" spans="1:14" s="40" customFormat="1" ht="15">
      <c r="A136" s="1"/>
      <c r="B136" s="1"/>
      <c r="C136" s="1"/>
      <c r="D136" s="1"/>
      <c r="E136" s="1"/>
      <c r="G136" s="100"/>
      <c r="H136" s="100"/>
      <c r="I136" s="100"/>
      <c r="J136" s="100"/>
      <c r="K136" s="100"/>
      <c r="L136" s="100"/>
      <c r="M136" s="100"/>
      <c r="N136" s="100"/>
    </row>
    <row r="137" spans="1:14" s="40" customFormat="1" ht="15">
      <c r="A137" s="1"/>
      <c r="B137" s="1"/>
      <c r="C137" s="1"/>
      <c r="D137" s="1"/>
      <c r="E137" s="1"/>
      <c r="G137" s="100"/>
      <c r="H137" s="100"/>
      <c r="I137" s="100"/>
      <c r="J137" s="100"/>
      <c r="K137" s="100"/>
      <c r="L137" s="100"/>
      <c r="M137" s="100"/>
      <c r="N137" s="100"/>
    </row>
    <row r="138" spans="1:14" s="40" customFormat="1" ht="15">
      <c r="A138" s="1"/>
      <c r="B138" s="1"/>
      <c r="C138" s="1"/>
      <c r="D138" s="1"/>
      <c r="E138" s="1"/>
      <c r="G138" s="100"/>
      <c r="H138" s="100"/>
      <c r="I138" s="100"/>
      <c r="J138" s="100"/>
      <c r="K138" s="100"/>
      <c r="L138" s="100"/>
      <c r="M138" s="100"/>
      <c r="N138" s="100"/>
    </row>
    <row r="139" spans="1:14" s="40" customFormat="1" ht="15">
      <c r="A139" s="1"/>
      <c r="B139" s="1"/>
      <c r="C139" s="1"/>
      <c r="D139" s="1"/>
      <c r="E139" s="1"/>
      <c r="G139" s="100"/>
      <c r="H139" s="100"/>
      <c r="I139" s="100"/>
      <c r="J139" s="100"/>
      <c r="K139" s="100"/>
      <c r="L139" s="100"/>
      <c r="M139" s="100"/>
      <c r="N139" s="100"/>
    </row>
    <row r="140" spans="1:14" s="40" customFormat="1" ht="15">
      <c r="A140" s="1"/>
      <c r="B140" s="1"/>
      <c r="C140" s="1"/>
      <c r="D140" s="1"/>
      <c r="E140" s="1"/>
      <c r="G140" s="100"/>
      <c r="H140" s="100"/>
      <c r="I140" s="100"/>
      <c r="J140" s="100"/>
      <c r="K140" s="100"/>
      <c r="L140" s="100"/>
      <c r="M140" s="100"/>
      <c r="N140" s="100"/>
    </row>
    <row r="141" spans="1:14" s="40" customFormat="1" ht="15">
      <c r="A141" s="1"/>
      <c r="B141" s="1"/>
      <c r="C141" s="1"/>
      <c r="D141" s="1"/>
      <c r="E141" s="1"/>
      <c r="G141" s="100"/>
      <c r="H141" s="100"/>
      <c r="I141" s="100"/>
      <c r="J141" s="100"/>
      <c r="K141" s="100"/>
      <c r="L141" s="100"/>
      <c r="M141" s="100"/>
      <c r="N141" s="100"/>
    </row>
    <row r="142" spans="1:14" s="40" customFormat="1" ht="15">
      <c r="A142" s="1"/>
      <c r="B142" s="1"/>
      <c r="C142" s="1"/>
      <c r="D142" s="1"/>
      <c r="E142" s="1"/>
      <c r="G142" s="100"/>
      <c r="H142" s="100"/>
      <c r="I142" s="100"/>
      <c r="J142" s="100"/>
      <c r="K142" s="100"/>
      <c r="L142" s="100"/>
      <c r="M142" s="100"/>
      <c r="N142" s="100"/>
    </row>
    <row r="143" spans="1:14" s="40" customFormat="1" ht="15">
      <c r="A143" s="1"/>
      <c r="B143" s="1"/>
      <c r="C143" s="1"/>
      <c r="D143" s="1"/>
      <c r="E143" s="1"/>
      <c r="G143" s="100"/>
      <c r="H143" s="100"/>
      <c r="I143" s="100"/>
      <c r="J143" s="100"/>
      <c r="K143" s="100"/>
      <c r="L143" s="100"/>
      <c r="M143" s="100"/>
      <c r="N143" s="100"/>
    </row>
    <row r="144" spans="1:14" s="40" customFormat="1" ht="15">
      <c r="A144" s="1"/>
      <c r="B144" s="1"/>
      <c r="C144" s="1"/>
      <c r="D144" s="1"/>
      <c r="E144" s="1"/>
      <c r="G144" s="100"/>
      <c r="H144" s="100"/>
      <c r="I144" s="100"/>
      <c r="J144" s="100"/>
      <c r="K144" s="100"/>
      <c r="L144" s="100"/>
      <c r="M144" s="100"/>
      <c r="N144" s="100"/>
    </row>
    <row r="145" spans="1:14" s="40" customFormat="1" ht="15">
      <c r="A145" s="1"/>
      <c r="B145" s="1"/>
      <c r="C145" s="1"/>
      <c r="D145" s="1"/>
      <c r="E145" s="1"/>
      <c r="G145" s="100"/>
      <c r="H145" s="100"/>
      <c r="I145" s="100"/>
      <c r="J145" s="100"/>
      <c r="K145" s="100"/>
      <c r="L145" s="100"/>
      <c r="M145" s="100"/>
      <c r="N145" s="100"/>
    </row>
    <row r="146" spans="1:14" s="40" customFormat="1" ht="15">
      <c r="A146" s="1"/>
      <c r="B146" s="1"/>
      <c r="C146" s="1"/>
      <c r="D146" s="1"/>
      <c r="E146" s="1"/>
      <c r="G146" s="100"/>
      <c r="H146" s="100"/>
      <c r="I146" s="100"/>
      <c r="J146" s="100"/>
      <c r="K146" s="100"/>
      <c r="L146" s="100"/>
      <c r="M146" s="100"/>
      <c r="N146" s="100"/>
    </row>
    <row r="147" spans="1:14" s="40" customFormat="1" ht="15">
      <c r="A147" s="1"/>
      <c r="B147" s="1"/>
      <c r="C147" s="1"/>
      <c r="D147" s="1"/>
      <c r="E147" s="1"/>
      <c r="G147" s="100"/>
      <c r="H147" s="100"/>
      <c r="I147" s="100"/>
      <c r="J147" s="100"/>
      <c r="K147" s="100"/>
      <c r="L147" s="100"/>
      <c r="M147" s="100"/>
      <c r="N147" s="100"/>
    </row>
    <row r="148" spans="1:14" s="40" customFormat="1" ht="15">
      <c r="A148" s="1"/>
      <c r="B148" s="1"/>
      <c r="C148" s="1"/>
      <c r="D148" s="1"/>
      <c r="E148" s="1"/>
      <c r="G148" s="100"/>
      <c r="H148" s="100"/>
      <c r="I148" s="100"/>
      <c r="J148" s="100"/>
      <c r="K148" s="100"/>
      <c r="L148" s="100"/>
      <c r="M148" s="100"/>
      <c r="N148" s="100"/>
    </row>
    <row r="149" spans="1:14" s="40" customFormat="1" ht="15">
      <c r="A149" s="1"/>
      <c r="B149" s="1"/>
      <c r="C149" s="1"/>
      <c r="D149" s="1"/>
      <c r="E149" s="1"/>
      <c r="G149" s="100"/>
      <c r="H149" s="100"/>
      <c r="I149" s="100"/>
      <c r="J149" s="100"/>
      <c r="K149" s="100"/>
      <c r="L149" s="100"/>
      <c r="M149" s="100"/>
      <c r="N149" s="100"/>
    </row>
    <row r="150" spans="1:14" s="40" customFormat="1" ht="15">
      <c r="A150" s="1"/>
      <c r="B150" s="1"/>
      <c r="C150" s="1"/>
      <c r="D150" s="1"/>
      <c r="E150" s="1"/>
      <c r="G150" s="100"/>
      <c r="H150" s="100"/>
      <c r="I150" s="100"/>
      <c r="J150" s="100"/>
      <c r="K150" s="100"/>
      <c r="L150" s="100"/>
      <c r="M150" s="100"/>
      <c r="N150" s="100"/>
    </row>
    <row r="151" spans="1:14" s="40" customFormat="1" ht="15">
      <c r="A151" s="1"/>
      <c r="B151" s="1"/>
      <c r="C151" s="1"/>
      <c r="D151" s="1"/>
      <c r="E151" s="1"/>
      <c r="G151" s="100"/>
      <c r="H151" s="100"/>
      <c r="I151" s="100"/>
      <c r="J151" s="100"/>
      <c r="K151" s="100"/>
      <c r="L151" s="100"/>
      <c r="M151" s="100"/>
      <c r="N151" s="100"/>
    </row>
    <row r="152" spans="1:14" s="40" customFormat="1" ht="15">
      <c r="A152" s="1"/>
      <c r="B152" s="1"/>
      <c r="C152" s="1"/>
      <c r="D152" s="1"/>
      <c r="E152" s="1"/>
      <c r="G152" s="100"/>
      <c r="H152" s="100"/>
      <c r="I152" s="100"/>
      <c r="J152" s="100"/>
      <c r="K152" s="100"/>
      <c r="L152" s="100"/>
      <c r="M152" s="100"/>
      <c r="N152" s="100"/>
    </row>
    <row r="153" spans="1:14" s="40" customFormat="1" ht="15">
      <c r="A153" s="1"/>
      <c r="B153" s="1"/>
      <c r="C153" s="1"/>
      <c r="D153" s="1"/>
      <c r="E153" s="1"/>
      <c r="G153" s="100"/>
      <c r="H153" s="100"/>
      <c r="I153" s="100"/>
      <c r="J153" s="100"/>
      <c r="K153" s="100"/>
      <c r="L153" s="100"/>
      <c r="M153" s="100"/>
      <c r="N153" s="100"/>
    </row>
    <row r="154" spans="1:14" s="40" customFormat="1" ht="15">
      <c r="A154" s="1"/>
      <c r="B154" s="1"/>
      <c r="C154" s="1"/>
      <c r="D154" s="1"/>
      <c r="E154" s="1"/>
      <c r="G154" s="100"/>
      <c r="H154" s="100"/>
      <c r="I154" s="100"/>
      <c r="J154" s="100"/>
      <c r="K154" s="100"/>
      <c r="L154" s="100"/>
      <c r="M154" s="100"/>
      <c r="N154" s="100"/>
    </row>
    <row r="155" spans="1:14" s="40" customFormat="1" ht="15">
      <c r="A155" s="1"/>
      <c r="B155" s="1"/>
      <c r="C155" s="1"/>
      <c r="D155" s="1"/>
      <c r="E155" s="1"/>
      <c r="G155" s="100"/>
      <c r="H155" s="100"/>
      <c r="I155" s="100"/>
      <c r="J155" s="100"/>
      <c r="K155" s="100"/>
      <c r="L155" s="100"/>
      <c r="M155" s="100"/>
      <c r="N155" s="100"/>
    </row>
    <row r="156" spans="1:14" s="40" customFormat="1" ht="15">
      <c r="A156" s="1"/>
      <c r="B156" s="1"/>
      <c r="C156" s="1"/>
      <c r="D156" s="1"/>
      <c r="E156" s="1"/>
      <c r="G156" s="100"/>
      <c r="H156" s="100"/>
      <c r="I156" s="100"/>
      <c r="J156" s="100"/>
      <c r="K156" s="100"/>
      <c r="L156" s="100"/>
      <c r="M156" s="100"/>
      <c r="N156" s="100"/>
    </row>
    <row r="157" spans="1:14" s="40" customFormat="1" ht="15">
      <c r="A157" s="1"/>
      <c r="B157" s="1"/>
      <c r="C157" s="1"/>
      <c r="D157" s="1"/>
      <c r="E157" s="1"/>
      <c r="G157" s="100"/>
      <c r="H157" s="100"/>
      <c r="I157" s="100"/>
      <c r="J157" s="100"/>
      <c r="K157" s="100"/>
      <c r="L157" s="100"/>
      <c r="M157" s="100"/>
      <c r="N157" s="100"/>
    </row>
    <row r="158" spans="1:14" s="40" customFormat="1" ht="15">
      <c r="A158" s="1"/>
      <c r="B158" s="1"/>
      <c r="C158" s="1"/>
      <c r="D158" s="1"/>
      <c r="E158" s="1"/>
      <c r="G158" s="100"/>
      <c r="H158" s="100"/>
      <c r="I158" s="100"/>
      <c r="J158" s="100"/>
      <c r="K158" s="100"/>
      <c r="L158" s="100"/>
      <c r="M158" s="100"/>
      <c r="N158" s="100"/>
    </row>
    <row r="159" spans="1:14" s="40" customFormat="1" ht="15">
      <c r="A159" s="1"/>
      <c r="B159" s="1"/>
      <c r="C159" s="1"/>
      <c r="D159" s="1"/>
      <c r="E159" s="1"/>
      <c r="G159" s="100"/>
      <c r="H159" s="100"/>
      <c r="I159" s="100"/>
      <c r="J159" s="100"/>
      <c r="K159" s="100"/>
      <c r="L159" s="100"/>
      <c r="M159" s="100"/>
      <c r="N159" s="100"/>
    </row>
    <row r="160" spans="1:14" s="40" customFormat="1" ht="15">
      <c r="A160" s="1"/>
      <c r="B160" s="1"/>
      <c r="C160" s="1"/>
      <c r="D160" s="1"/>
      <c r="E160" s="1"/>
      <c r="G160" s="100"/>
      <c r="H160" s="100"/>
      <c r="I160" s="100"/>
      <c r="J160" s="100"/>
      <c r="K160" s="100"/>
      <c r="L160" s="100"/>
      <c r="M160" s="100"/>
      <c r="N160" s="100"/>
    </row>
    <row r="161" spans="1:14" s="40" customFormat="1" ht="15">
      <c r="A161" s="1"/>
      <c r="B161" s="1"/>
      <c r="C161" s="1"/>
      <c r="D161" s="1"/>
      <c r="E161" s="1"/>
      <c r="G161" s="100"/>
      <c r="H161" s="100"/>
      <c r="I161" s="100"/>
      <c r="J161" s="100"/>
      <c r="K161" s="100"/>
      <c r="L161" s="100"/>
      <c r="M161" s="100"/>
      <c r="N161" s="100"/>
    </row>
    <row r="162" spans="1:14" s="40" customFormat="1" ht="15">
      <c r="A162" s="1"/>
      <c r="B162" s="1"/>
      <c r="C162" s="1"/>
      <c r="D162" s="1"/>
      <c r="E162" s="1"/>
      <c r="G162" s="100"/>
      <c r="H162" s="100"/>
      <c r="I162" s="100"/>
      <c r="J162" s="100"/>
      <c r="K162" s="100"/>
      <c r="L162" s="100"/>
      <c r="M162" s="100"/>
      <c r="N162" s="100"/>
    </row>
    <row r="163" spans="1:14" s="40" customFormat="1" ht="15">
      <c r="A163" s="1"/>
      <c r="B163" s="1"/>
      <c r="C163" s="1"/>
      <c r="D163" s="1"/>
      <c r="E163" s="1"/>
      <c r="G163" s="100"/>
      <c r="H163" s="100"/>
      <c r="I163" s="100"/>
      <c r="J163" s="100"/>
      <c r="K163" s="100"/>
      <c r="L163" s="100"/>
      <c r="M163" s="100"/>
      <c r="N163" s="100"/>
    </row>
    <row r="164" spans="1:14" s="40" customFormat="1" ht="15">
      <c r="G164" s="100"/>
      <c r="H164" s="100"/>
      <c r="I164" s="100"/>
      <c r="J164" s="100"/>
      <c r="K164" s="100"/>
      <c r="L164" s="100"/>
      <c r="M164" s="100"/>
      <c r="N164" s="100"/>
    </row>
    <row r="165" spans="1:14" s="40" customFormat="1" ht="15">
      <c r="G165" s="100"/>
      <c r="H165" s="100"/>
      <c r="I165" s="100"/>
      <c r="J165" s="100"/>
      <c r="K165" s="100"/>
      <c r="L165" s="100"/>
      <c r="M165" s="100"/>
      <c r="N165" s="100"/>
    </row>
    <row r="166" spans="1:14" s="40" customFormat="1" ht="15">
      <c r="G166" s="100"/>
      <c r="H166" s="100"/>
      <c r="I166" s="100"/>
      <c r="J166" s="100"/>
      <c r="K166" s="100"/>
      <c r="L166" s="100"/>
      <c r="M166" s="100"/>
      <c r="N166" s="100"/>
    </row>
    <row r="167" spans="1:14" s="40" customFormat="1" ht="15">
      <c r="G167" s="100"/>
      <c r="H167" s="100"/>
      <c r="I167" s="100"/>
      <c r="J167" s="100"/>
      <c r="K167" s="100"/>
      <c r="L167" s="100"/>
      <c r="M167" s="100"/>
      <c r="N167" s="100"/>
    </row>
    <row r="168" spans="1:14" s="40" customFormat="1" ht="15">
      <c r="G168" s="100"/>
      <c r="H168" s="100"/>
      <c r="I168" s="100"/>
      <c r="J168" s="100"/>
      <c r="K168" s="100"/>
      <c r="L168" s="100"/>
      <c r="M168" s="100"/>
      <c r="N168" s="100"/>
    </row>
    <row r="169" spans="1:14" s="40" customFormat="1" ht="15">
      <c r="G169" s="100"/>
      <c r="H169" s="100"/>
      <c r="I169" s="100"/>
      <c r="J169" s="100"/>
      <c r="K169" s="100"/>
      <c r="L169" s="100"/>
      <c r="M169" s="100"/>
      <c r="N169" s="100"/>
    </row>
    <row r="170" spans="1:14" s="40" customFormat="1" ht="15">
      <c r="G170" s="100"/>
      <c r="H170" s="100"/>
      <c r="I170" s="100"/>
      <c r="J170" s="100"/>
      <c r="K170" s="100"/>
      <c r="L170" s="100"/>
      <c r="M170" s="100"/>
      <c r="N170" s="100"/>
    </row>
    <row r="171" spans="1:14" s="40" customFormat="1" ht="15">
      <c r="G171" s="100"/>
      <c r="H171" s="100"/>
      <c r="I171" s="100"/>
      <c r="J171" s="100"/>
      <c r="K171" s="100"/>
      <c r="L171" s="100"/>
      <c r="M171" s="100"/>
      <c r="N171" s="100"/>
    </row>
    <row r="172" spans="1:14" s="40" customFormat="1" ht="15">
      <c r="G172" s="100"/>
      <c r="H172" s="100"/>
      <c r="I172" s="100"/>
      <c r="J172" s="100"/>
      <c r="K172" s="100"/>
      <c r="L172" s="100"/>
      <c r="M172" s="100"/>
      <c r="N172" s="100"/>
    </row>
    <row r="173" spans="1:14" s="40" customFormat="1" ht="15">
      <c r="G173" s="100"/>
      <c r="H173" s="100"/>
      <c r="I173" s="100"/>
      <c r="J173" s="100"/>
      <c r="K173" s="100"/>
      <c r="L173" s="100"/>
      <c r="M173" s="100"/>
      <c r="N173" s="100"/>
    </row>
    <row r="174" spans="1:14" s="40" customFormat="1" ht="15">
      <c r="G174" s="100"/>
      <c r="H174" s="100"/>
      <c r="I174" s="100"/>
      <c r="J174" s="100"/>
      <c r="K174" s="100"/>
      <c r="L174" s="100"/>
      <c r="M174" s="100"/>
      <c r="N174" s="100"/>
    </row>
    <row r="175" spans="1:14" s="40" customFormat="1" ht="15">
      <c r="G175" s="100"/>
      <c r="H175" s="100"/>
      <c r="I175" s="100"/>
      <c r="J175" s="100"/>
      <c r="K175" s="100"/>
      <c r="L175" s="100"/>
      <c r="M175" s="100"/>
      <c r="N175" s="100"/>
    </row>
    <row r="176" spans="1:14" s="40" customFormat="1" ht="15">
      <c r="G176" s="100"/>
      <c r="H176" s="100"/>
      <c r="I176" s="100"/>
      <c r="J176" s="100"/>
      <c r="K176" s="100"/>
      <c r="L176" s="100"/>
      <c r="M176" s="100"/>
      <c r="N176" s="100"/>
    </row>
    <row r="177" spans="7:14" s="40" customFormat="1" ht="15">
      <c r="G177" s="100"/>
      <c r="H177" s="100"/>
      <c r="I177" s="100"/>
      <c r="J177" s="100"/>
      <c r="K177" s="100"/>
      <c r="L177" s="100"/>
      <c r="M177" s="100"/>
      <c r="N177" s="100"/>
    </row>
    <row r="178" spans="7:14" s="40" customFormat="1" ht="15">
      <c r="G178" s="100"/>
      <c r="H178" s="100"/>
      <c r="I178" s="100"/>
      <c r="J178" s="100"/>
      <c r="K178" s="100"/>
      <c r="L178" s="100"/>
      <c r="M178" s="100"/>
      <c r="N178" s="100"/>
    </row>
    <row r="179" spans="7:14" s="40" customFormat="1" ht="15">
      <c r="G179" s="100"/>
      <c r="H179" s="100"/>
      <c r="I179" s="100"/>
      <c r="J179" s="100"/>
      <c r="K179" s="100"/>
      <c r="L179" s="100"/>
      <c r="M179" s="100"/>
      <c r="N179" s="100"/>
    </row>
    <row r="180" spans="7:14" s="40" customFormat="1" ht="15">
      <c r="G180" s="100"/>
      <c r="H180" s="100"/>
      <c r="I180" s="100"/>
      <c r="J180" s="100"/>
      <c r="K180" s="100"/>
      <c r="L180" s="100"/>
      <c r="M180" s="100"/>
      <c r="N180" s="100"/>
    </row>
    <row r="181" spans="7:14" s="40" customFormat="1" ht="15">
      <c r="G181" s="100"/>
      <c r="H181" s="100"/>
      <c r="I181" s="100"/>
      <c r="J181" s="100"/>
      <c r="K181" s="100"/>
      <c r="L181" s="100"/>
      <c r="M181" s="100"/>
      <c r="N181" s="100"/>
    </row>
    <row r="182" spans="7:14" s="40" customFormat="1" ht="15">
      <c r="G182" s="100"/>
      <c r="H182" s="100"/>
      <c r="I182" s="100"/>
      <c r="J182" s="100"/>
      <c r="K182" s="100"/>
      <c r="L182" s="100"/>
      <c r="M182" s="100"/>
      <c r="N182" s="100"/>
    </row>
    <row r="183" spans="7:14" s="40" customFormat="1" ht="15">
      <c r="G183" s="100"/>
      <c r="H183" s="100"/>
      <c r="I183" s="100"/>
      <c r="J183" s="100"/>
      <c r="K183" s="100"/>
      <c r="L183" s="100"/>
      <c r="M183" s="100"/>
      <c r="N183" s="100"/>
    </row>
    <row r="184" spans="7:14" s="40" customFormat="1" ht="15">
      <c r="G184" s="100"/>
      <c r="H184" s="100"/>
      <c r="I184" s="100"/>
      <c r="J184" s="100"/>
      <c r="K184" s="100"/>
      <c r="L184" s="100"/>
      <c r="M184" s="100"/>
      <c r="N184" s="100"/>
    </row>
    <row r="185" spans="7:14" s="40" customFormat="1" ht="15">
      <c r="G185" s="100"/>
      <c r="H185" s="100"/>
      <c r="I185" s="100"/>
      <c r="J185" s="100"/>
      <c r="K185" s="100"/>
      <c r="L185" s="100"/>
      <c r="M185" s="100"/>
      <c r="N185" s="100"/>
    </row>
    <row r="186" spans="7:14" s="40" customFormat="1" ht="15">
      <c r="G186" s="100"/>
      <c r="H186" s="100"/>
      <c r="I186" s="100"/>
      <c r="J186" s="100"/>
      <c r="K186" s="100"/>
      <c r="L186" s="100"/>
      <c r="M186" s="100"/>
      <c r="N186" s="100"/>
    </row>
    <row r="187" spans="7:14" s="40" customFormat="1" ht="15">
      <c r="G187" s="100"/>
      <c r="H187" s="100"/>
      <c r="I187" s="100"/>
      <c r="J187" s="100"/>
      <c r="K187" s="100"/>
      <c r="L187" s="100"/>
      <c r="M187" s="100"/>
      <c r="N187" s="100"/>
    </row>
    <row r="188" spans="7:14" s="40" customFormat="1" ht="15">
      <c r="G188" s="100"/>
      <c r="H188" s="100"/>
      <c r="I188" s="100"/>
      <c r="J188" s="100"/>
      <c r="K188" s="100"/>
      <c r="L188" s="100"/>
      <c r="M188" s="100"/>
      <c r="N188" s="100"/>
    </row>
    <row r="189" spans="7:14" s="40" customFormat="1" ht="15">
      <c r="G189" s="100"/>
      <c r="H189" s="100"/>
      <c r="I189" s="100"/>
      <c r="J189" s="100"/>
      <c r="K189" s="100"/>
      <c r="L189" s="100"/>
      <c r="M189" s="100"/>
      <c r="N189" s="100"/>
    </row>
    <row r="190" spans="7:14" s="40" customFormat="1" ht="15">
      <c r="G190" s="100"/>
      <c r="H190" s="100"/>
      <c r="I190" s="100"/>
      <c r="J190" s="100"/>
      <c r="K190" s="100"/>
      <c r="L190" s="100"/>
      <c r="M190" s="100"/>
      <c r="N190" s="100"/>
    </row>
    <row r="191" spans="7:14" s="40" customFormat="1" ht="15">
      <c r="G191" s="100"/>
      <c r="H191" s="100"/>
      <c r="I191" s="100"/>
      <c r="J191" s="100"/>
      <c r="K191" s="100"/>
      <c r="L191" s="100"/>
      <c r="M191" s="100"/>
      <c r="N191" s="100"/>
    </row>
  </sheetData>
  <phoneticPr fontId="32" type="noConversion"/>
  <dataValidations count="1">
    <dataValidation allowBlank="1" showInputMessage="1" showErrorMessage="1" promptTitle="&lt;Click to Select Discount Rate&gt;" sqref="B12:B13"/>
  </dataValidations>
  <pageMargins left="0.5" right="0.5" top="1" bottom="1" header="0.5" footer="0.5"/>
  <pageSetup orientation="portrait" horizontalDpi="4294967292" verticalDpi="4294967292" r:id="rId1"/>
  <headerFooter>
    <oddHeader>&amp;C&amp;"Calibri (Body),Bold"&amp;14Capital Cost Projections</oddHeader>
    <oddFooter>&amp;LFlood Control 2.0: Benefit-Cost Tool&amp;RJanuary 2016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75" zoomScaleNormal="75" zoomScalePageLayoutView="75" workbookViewId="0"/>
  </sheetViews>
  <sheetFormatPr defaultColWidth="10.875" defaultRowHeight="12.75"/>
  <cols>
    <col min="1" max="1" width="26.875" style="23" bestFit="1" customWidth="1"/>
    <col min="2" max="7" width="7.125" style="23" customWidth="1"/>
    <col min="8" max="8" width="4" style="23" customWidth="1"/>
    <col min="9" max="9" width="26.875" style="23" customWidth="1"/>
    <col min="10" max="15" width="7.125" style="23" customWidth="1"/>
    <col min="16" max="16" width="4" style="22" customWidth="1"/>
    <col min="17" max="17" width="26.875" style="23" customWidth="1"/>
    <col min="18" max="23" width="7.125" style="23" customWidth="1"/>
    <col min="24" max="16384" width="10.875" style="22"/>
  </cols>
  <sheetData>
    <row r="1" spans="1:29" s="19" customFormat="1" ht="15.75">
      <c r="A1" s="18" t="str">
        <f>Project_Master!B14</f>
        <v>No Action</v>
      </c>
      <c r="B1" s="18"/>
      <c r="C1" s="18"/>
      <c r="D1" s="18"/>
      <c r="E1" s="18"/>
      <c r="F1" s="18"/>
      <c r="G1" s="18"/>
      <c r="H1" s="18"/>
      <c r="I1" s="18" t="str">
        <f>Project_Master!$B$15</f>
        <v>[Alt 1]</v>
      </c>
      <c r="J1" s="18"/>
      <c r="K1" s="18"/>
      <c r="L1" s="18"/>
      <c r="M1" s="18"/>
      <c r="N1" s="18"/>
      <c r="O1" s="18"/>
      <c r="Q1" s="18" t="str">
        <f>Project_Master!B16</f>
        <v>[Alt 2]</v>
      </c>
      <c r="R1" s="18"/>
      <c r="S1" s="18"/>
      <c r="T1" s="18"/>
      <c r="U1" s="18"/>
      <c r="V1" s="18"/>
      <c r="W1" s="18"/>
    </row>
    <row r="3" spans="1:29" s="21" customFormat="1">
      <c r="A3" s="198" t="s">
        <v>14</v>
      </c>
      <c r="B3" s="471" t="s">
        <v>7</v>
      </c>
      <c r="C3" s="472"/>
      <c r="D3" s="471" t="s">
        <v>5</v>
      </c>
      <c r="E3" s="472"/>
      <c r="F3" s="471" t="s">
        <v>6</v>
      </c>
      <c r="G3" s="472"/>
      <c r="H3" s="20"/>
      <c r="I3" s="198" t="s">
        <v>14</v>
      </c>
      <c r="J3" s="471" t="s">
        <v>7</v>
      </c>
      <c r="K3" s="472"/>
      <c r="L3" s="471" t="s">
        <v>5</v>
      </c>
      <c r="M3" s="472"/>
      <c r="N3" s="471" t="s">
        <v>6</v>
      </c>
      <c r="O3" s="472"/>
      <c r="Q3" s="198" t="s">
        <v>14</v>
      </c>
      <c r="R3" s="471" t="s">
        <v>7</v>
      </c>
      <c r="S3" s="472"/>
      <c r="T3" s="471" t="s">
        <v>5</v>
      </c>
      <c r="U3" s="472"/>
      <c r="V3" s="471" t="s">
        <v>6</v>
      </c>
      <c r="W3" s="472"/>
    </row>
    <row r="4" spans="1:29">
      <c r="A4" s="31" t="s">
        <v>152</v>
      </c>
      <c r="B4" s="206" t="s">
        <v>15</v>
      </c>
      <c r="C4" s="206" t="s">
        <v>16</v>
      </c>
      <c r="D4" s="206" t="s">
        <v>15</v>
      </c>
      <c r="E4" s="206" t="s">
        <v>16</v>
      </c>
      <c r="F4" s="206" t="s">
        <v>15</v>
      </c>
      <c r="G4" s="206" t="s">
        <v>16</v>
      </c>
      <c r="I4" s="31" t="s">
        <v>152</v>
      </c>
      <c r="J4" s="209" t="s">
        <v>15</v>
      </c>
      <c r="K4" s="209" t="s">
        <v>16</v>
      </c>
      <c r="L4" s="209" t="s">
        <v>15</v>
      </c>
      <c r="M4" s="209" t="s">
        <v>16</v>
      </c>
      <c r="N4" s="209" t="s">
        <v>15</v>
      </c>
      <c r="O4" s="209" t="s">
        <v>16</v>
      </c>
      <c r="P4" s="197"/>
      <c r="Q4" s="31" t="s">
        <v>152</v>
      </c>
      <c r="R4" s="206" t="s">
        <v>15</v>
      </c>
      <c r="S4" s="206" t="s">
        <v>16</v>
      </c>
      <c r="T4" s="206" t="s">
        <v>15</v>
      </c>
      <c r="U4" s="206" t="s">
        <v>16</v>
      </c>
      <c r="V4" s="206" t="s">
        <v>15</v>
      </c>
      <c r="W4" s="206" t="s">
        <v>16</v>
      </c>
    </row>
    <row r="5" spans="1:29">
      <c r="A5" s="24" t="s">
        <v>151</v>
      </c>
      <c r="B5" s="210">
        <f>(Benefits_FloodRisk!$C$41)/1000000</f>
        <v>0</v>
      </c>
      <c r="C5" s="210">
        <f>(Benefits_FloodRisk!$C$43)/1000000</f>
        <v>0</v>
      </c>
      <c r="D5" s="210">
        <f>(Benefits_FloodRisk!$D$41)/1000000</f>
        <v>0</v>
      </c>
      <c r="E5" s="210">
        <f>(Benefits_FloodRisk!$D$43)/1000000</f>
        <v>0</v>
      </c>
      <c r="F5" s="210">
        <f>(Benefits_FloodRisk!$E$41)/1000000</f>
        <v>0</v>
      </c>
      <c r="G5" s="210">
        <f>(Benefits_FloodRisk!$E$43)/1000000</f>
        <v>0</v>
      </c>
      <c r="H5" s="32"/>
      <c r="I5" s="24" t="s">
        <v>151</v>
      </c>
      <c r="J5" s="453">
        <f>(Benefits_FloodRisk!$C$41)/1000000</f>
        <v>0</v>
      </c>
      <c r="K5" s="453">
        <f>(Benefits_FloodRisk!$C$43)/1000000</f>
        <v>0</v>
      </c>
      <c r="L5" s="453">
        <f>(Benefits_FloodRisk!$D$41)/1000000</f>
        <v>0</v>
      </c>
      <c r="M5" s="453">
        <f>(Benefits_FloodRisk!$D$43)/1000000</f>
        <v>0</v>
      </c>
      <c r="N5" s="453">
        <f>(Benefits_FloodRisk!$E$41)/1000000</f>
        <v>0</v>
      </c>
      <c r="O5" s="453">
        <f>(Benefits_FloodRisk!$E$43)/1000000</f>
        <v>0</v>
      </c>
      <c r="P5" s="32"/>
      <c r="Q5" s="24" t="s">
        <v>151</v>
      </c>
      <c r="R5" s="453">
        <f>(Benefits_FloodRisk!$C$41)/3000000</f>
        <v>0</v>
      </c>
      <c r="S5" s="453">
        <f>(Benefits_FloodRisk!$C$43)/3000000</f>
        <v>0</v>
      </c>
      <c r="T5" s="453">
        <f>(Benefits_FloodRisk!$D$41)/3000000</f>
        <v>0</v>
      </c>
      <c r="U5" s="453">
        <f>(Benefits_FloodRisk!$D$43)/3000000</f>
        <v>0</v>
      </c>
      <c r="V5" s="453">
        <f>(Benefits_FloodRisk!$E$41)/3000000</f>
        <v>0</v>
      </c>
      <c r="W5" s="453">
        <f>(Benefits_FloodRisk!$E$43)/3000000</f>
        <v>0</v>
      </c>
    </row>
    <row r="6" spans="1:29">
      <c r="A6" s="208" t="s">
        <v>150</v>
      </c>
      <c r="B6" s="201">
        <f>Benefits_Rec!F51/1000000</f>
        <v>0</v>
      </c>
      <c r="C6" s="201">
        <f>Benefits_Rec!G51/1000000</f>
        <v>0</v>
      </c>
      <c r="D6" s="201">
        <f>Benefits_Rec!F52/1000000</f>
        <v>0</v>
      </c>
      <c r="E6" s="201">
        <f>Benefits_Rec!G52/1000000</f>
        <v>0</v>
      </c>
      <c r="F6" s="201">
        <f>Benefits_Rec!F53/1000000</f>
        <v>0</v>
      </c>
      <c r="G6" s="201">
        <f>Benefits_Rec!G53/1000000</f>
        <v>0</v>
      </c>
      <c r="H6" s="32"/>
      <c r="I6" s="208" t="s">
        <v>150</v>
      </c>
      <c r="J6" s="454">
        <f>(Benefits_Rec!$F$56)/1000000</f>
        <v>0</v>
      </c>
      <c r="K6" s="454">
        <f>(Benefits_Rec!$G$56)/1000000</f>
        <v>0</v>
      </c>
      <c r="L6" s="454">
        <f>(Benefits_Rec!$F$57)/1000000</f>
        <v>0</v>
      </c>
      <c r="M6" s="454">
        <f>(Benefits_Rec!$G$57)/1000000</f>
        <v>0</v>
      </c>
      <c r="N6" s="454">
        <f>(Benefits_Rec!$F$58)/1000000</f>
        <v>0</v>
      </c>
      <c r="O6" s="454">
        <f>(Benefits_Rec!$G$58)/1000000</f>
        <v>0</v>
      </c>
      <c r="P6" s="36"/>
      <c r="Q6" s="208" t="s">
        <v>150</v>
      </c>
      <c r="R6" s="454">
        <f>(Benefits_Rec!$F$56)/3000000</f>
        <v>0</v>
      </c>
      <c r="S6" s="454">
        <f>(Benefits_Rec!$G$56)/3000000</f>
        <v>0</v>
      </c>
      <c r="T6" s="454">
        <f>(Benefits_Rec!$F$57)/3000000</f>
        <v>0</v>
      </c>
      <c r="U6" s="454">
        <f>(Benefits_Rec!$G$57)/3000000</f>
        <v>0</v>
      </c>
      <c r="V6" s="454">
        <f>(Benefits_Rec!$F$58)/3000000</f>
        <v>0</v>
      </c>
      <c r="W6" s="454">
        <f>(Benefits_Rec!$G$58)/3000000</f>
        <v>0</v>
      </c>
    </row>
    <row r="7" spans="1:29">
      <c r="A7" s="26" t="s">
        <v>200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2"/>
      <c r="I7" s="26" t="s">
        <v>200</v>
      </c>
      <c r="J7" s="455">
        <f>Benefits_Env_Other!$B$53/1000000</f>
        <v>0</v>
      </c>
      <c r="K7" s="455">
        <f>Benefits_Env_Other!B52/1000000</f>
        <v>0</v>
      </c>
      <c r="L7" s="455">
        <f>Benefits_Env_Other!$C$53/1000000</f>
        <v>0</v>
      </c>
      <c r="M7" s="455">
        <f>Benefits_Env_Other!$C$52/1000000</f>
        <v>0</v>
      </c>
      <c r="N7" s="455">
        <f>Benefits_Env_Other!$D$53/1000000</f>
        <v>0</v>
      </c>
      <c r="O7" s="455">
        <f>Benefits_Env_Other!$D$52/1000000</f>
        <v>0</v>
      </c>
      <c r="P7" s="36"/>
      <c r="Q7" s="26" t="s">
        <v>200</v>
      </c>
      <c r="R7" s="455">
        <f>Benefits_Env_Other!$B$57/1000000</f>
        <v>0</v>
      </c>
      <c r="S7" s="455">
        <f>Benefits_Env_Other!B56/1000000</f>
        <v>0</v>
      </c>
      <c r="T7" s="455">
        <f>Benefits_Env_Other!$C$57/1000000</f>
        <v>0</v>
      </c>
      <c r="U7" s="455">
        <f>Benefits_Env_Other!$C$56/1000000</f>
        <v>0</v>
      </c>
      <c r="V7" s="455">
        <f>Benefits_Env_Other!$D$57/1000000</f>
        <v>0</v>
      </c>
      <c r="W7" s="455">
        <f>Benefits_Env_Other!$D$56/1000000</f>
        <v>0</v>
      </c>
    </row>
    <row r="8" spans="1:29" s="21" customFormat="1">
      <c r="A8" s="20" t="s">
        <v>18</v>
      </c>
      <c r="B8" s="28">
        <f t="shared" ref="B8:G8" si="0">SUM(B5:B7)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35"/>
      <c r="I8" s="20" t="s">
        <v>18</v>
      </c>
      <c r="J8" s="456">
        <f t="shared" ref="J8:O8" si="1">SUM(J5:J7)</f>
        <v>0</v>
      </c>
      <c r="K8" s="456">
        <f t="shared" si="1"/>
        <v>0</v>
      </c>
      <c r="L8" s="456">
        <f t="shared" si="1"/>
        <v>0</v>
      </c>
      <c r="M8" s="456">
        <f t="shared" si="1"/>
        <v>0</v>
      </c>
      <c r="N8" s="456">
        <f t="shared" si="1"/>
        <v>0</v>
      </c>
      <c r="O8" s="456">
        <f t="shared" si="1"/>
        <v>0</v>
      </c>
      <c r="P8" s="35"/>
      <c r="Q8" s="20" t="s">
        <v>18</v>
      </c>
      <c r="R8" s="456">
        <f t="shared" ref="R8:W8" si="2">SUM(R5:R7)</f>
        <v>0</v>
      </c>
      <c r="S8" s="456">
        <f t="shared" si="2"/>
        <v>0</v>
      </c>
      <c r="T8" s="456">
        <f t="shared" si="2"/>
        <v>0</v>
      </c>
      <c r="U8" s="456">
        <f t="shared" si="2"/>
        <v>0</v>
      </c>
      <c r="V8" s="456">
        <f t="shared" si="2"/>
        <v>0</v>
      </c>
      <c r="W8" s="456">
        <f t="shared" si="2"/>
        <v>0</v>
      </c>
    </row>
    <row r="9" spans="1:29">
      <c r="H9" s="32"/>
      <c r="P9" s="36"/>
    </row>
    <row r="10" spans="1:29" s="21" customFormat="1">
      <c r="A10" s="198" t="s">
        <v>19</v>
      </c>
      <c r="B10" s="471" t="s">
        <v>7</v>
      </c>
      <c r="C10" s="472"/>
      <c r="D10" s="471" t="s">
        <v>5</v>
      </c>
      <c r="E10" s="472"/>
      <c r="F10" s="471" t="s">
        <v>6</v>
      </c>
      <c r="G10" s="472"/>
      <c r="H10" s="35"/>
      <c r="I10" s="198" t="s">
        <v>19</v>
      </c>
      <c r="J10" s="471" t="s">
        <v>7</v>
      </c>
      <c r="K10" s="472"/>
      <c r="L10" s="471" t="s">
        <v>5</v>
      </c>
      <c r="M10" s="472"/>
      <c r="N10" s="471" t="s">
        <v>6</v>
      </c>
      <c r="O10" s="472"/>
      <c r="P10" s="199"/>
      <c r="Q10" s="198" t="s">
        <v>19</v>
      </c>
      <c r="R10" s="471" t="s">
        <v>7</v>
      </c>
      <c r="S10" s="472"/>
      <c r="T10" s="471" t="s">
        <v>5</v>
      </c>
      <c r="U10" s="472"/>
      <c r="V10" s="471" t="s">
        <v>6</v>
      </c>
      <c r="W10" s="472"/>
      <c r="Y10" s="22"/>
      <c r="Z10" s="22"/>
      <c r="AA10" s="22"/>
      <c r="AB10" s="22"/>
      <c r="AC10" s="22"/>
    </row>
    <row r="11" spans="1:29">
      <c r="A11" s="31" t="s">
        <v>152</v>
      </c>
      <c r="B11" s="47" t="s">
        <v>15</v>
      </c>
      <c r="C11" s="47" t="s">
        <v>16</v>
      </c>
      <c r="D11" s="47" t="s">
        <v>15</v>
      </c>
      <c r="E11" s="47" t="s">
        <v>16</v>
      </c>
      <c r="F11" s="47" t="s">
        <v>15</v>
      </c>
      <c r="G11" s="47" t="s">
        <v>16</v>
      </c>
      <c r="H11" s="37"/>
      <c r="I11" s="31" t="s">
        <v>152</v>
      </c>
      <c r="J11" s="47" t="s">
        <v>15</v>
      </c>
      <c r="K11" s="47" t="s">
        <v>16</v>
      </c>
      <c r="L11" s="47" t="s">
        <v>15</v>
      </c>
      <c r="M11" s="47" t="s">
        <v>16</v>
      </c>
      <c r="N11" s="47" t="s">
        <v>15</v>
      </c>
      <c r="O11" s="47" t="s">
        <v>16</v>
      </c>
      <c r="P11" s="200"/>
      <c r="Q11" s="31" t="s">
        <v>152</v>
      </c>
      <c r="R11" s="47" t="s">
        <v>15</v>
      </c>
      <c r="S11" s="47" t="s">
        <v>16</v>
      </c>
      <c r="T11" s="47" t="s">
        <v>15</v>
      </c>
      <c r="U11" s="47" t="s">
        <v>16</v>
      </c>
      <c r="V11" s="47" t="s">
        <v>15</v>
      </c>
      <c r="W11" s="47" t="s">
        <v>16</v>
      </c>
    </row>
    <row r="12" spans="1:29">
      <c r="A12" s="24" t="s">
        <v>20</v>
      </c>
      <c r="B12" s="25">
        <f>(Costs_Capital!D13)/1000000</f>
        <v>0</v>
      </c>
      <c r="C12" s="25">
        <f>(Costs_Capital!D12)/1000000</f>
        <v>0</v>
      </c>
      <c r="D12" s="25">
        <f>(Costs_Capital!E13)/1000000</f>
        <v>0</v>
      </c>
      <c r="E12" s="25">
        <f>(Costs_Capital!E12)/1000000</f>
        <v>0</v>
      </c>
      <c r="F12" s="25">
        <f>(Costs_Capital!F13)/1000000</f>
        <v>0</v>
      </c>
      <c r="G12" s="25">
        <f>(Costs_Capital!F12)/1000000</f>
        <v>0</v>
      </c>
      <c r="H12" s="37"/>
      <c r="I12" s="24" t="s">
        <v>20</v>
      </c>
      <c r="J12" s="457">
        <f>(Costs_Capital!J13)/1000000</f>
        <v>0</v>
      </c>
      <c r="K12" s="457">
        <f>(Costs_Capital!J12)/1000000</f>
        <v>0</v>
      </c>
      <c r="L12" s="457">
        <f>(Costs_Capital!K13)/1000000</f>
        <v>0</v>
      </c>
      <c r="M12" s="457">
        <f>(Costs_Capital!K12)/1000000</f>
        <v>0</v>
      </c>
      <c r="N12" s="457">
        <f>(Costs_Capital!L13)/1000000</f>
        <v>0</v>
      </c>
      <c r="O12" s="457">
        <f>(Costs_Capital!L12)/1000000</f>
        <v>0</v>
      </c>
      <c r="P12" s="36"/>
      <c r="Q12" s="24" t="s">
        <v>20</v>
      </c>
      <c r="R12" s="457">
        <f>(Costs_Capital!P13)/1000000</f>
        <v>0</v>
      </c>
      <c r="S12" s="457">
        <f>(Costs_Capital!P12)/1000000</f>
        <v>0</v>
      </c>
      <c r="T12" s="457">
        <f>(Costs_Capital!Q13)/1000000</f>
        <v>0</v>
      </c>
      <c r="U12" s="457">
        <f>(Costs_Capital!Q12)/1000000</f>
        <v>0</v>
      </c>
      <c r="V12" s="457">
        <f>(Costs_Capital!R13)/1000000</f>
        <v>0</v>
      </c>
      <c r="W12" s="457">
        <f>(Costs_Capital!R12)/1000000</f>
        <v>0</v>
      </c>
    </row>
    <row r="13" spans="1:29">
      <c r="A13" s="26" t="s">
        <v>21</v>
      </c>
      <c r="B13" s="203">
        <f>(Costs_O_and_M!E43)/1000000</f>
        <v>0</v>
      </c>
      <c r="C13" s="203">
        <f>(Costs_O_and_M!E45)/1000000</f>
        <v>0</v>
      </c>
      <c r="D13" s="203">
        <f>(Costs_O_and_M!F43)/1000000</f>
        <v>0</v>
      </c>
      <c r="E13" s="203">
        <f>(Costs_O_and_M!F45)/1000000</f>
        <v>0</v>
      </c>
      <c r="F13" s="203">
        <f>(Costs_O_and_M!G43)/1000000</f>
        <v>0</v>
      </c>
      <c r="G13" s="203">
        <f>(Costs_O_and_M!G45)/1000000</f>
        <v>0</v>
      </c>
      <c r="H13" s="32"/>
      <c r="I13" s="26" t="s">
        <v>21</v>
      </c>
      <c r="J13" s="458">
        <f>(Costs_O_and_M!$I$43)/1000000</f>
        <v>0</v>
      </c>
      <c r="K13" s="458">
        <f>(Costs_O_and_M!$I$45)/1000000</f>
        <v>0</v>
      </c>
      <c r="L13" s="458">
        <f>(Costs_O_and_M!$J$43)/1000000</f>
        <v>0</v>
      </c>
      <c r="M13" s="458">
        <f>(Costs_O_and_M!$J$45)/1000000</f>
        <v>0</v>
      </c>
      <c r="N13" s="458">
        <f>(Costs_O_and_M!$K$43)/1000000</f>
        <v>0</v>
      </c>
      <c r="O13" s="458">
        <f>(Costs_O_and_M!$K$45)/1000000</f>
        <v>0</v>
      </c>
      <c r="P13" s="36"/>
      <c r="Q13" s="26" t="s">
        <v>21</v>
      </c>
      <c r="R13" s="458">
        <f>(Costs_O_and_M!$I$43)/1000000</f>
        <v>0</v>
      </c>
      <c r="S13" s="458">
        <f>(Costs_O_and_M!$I$45)/1000000</f>
        <v>0</v>
      </c>
      <c r="T13" s="458">
        <f>(Costs_O_and_M!$J$43)/1000000</f>
        <v>0</v>
      </c>
      <c r="U13" s="458">
        <f>(Costs_O_and_M!$J$45)/1000000</f>
        <v>0</v>
      </c>
      <c r="V13" s="458">
        <f>(Costs_O_and_M!$K$43)/1000000</f>
        <v>0</v>
      </c>
      <c r="W13" s="458">
        <f>(Costs_O_and_M!$K$45)/1000000</f>
        <v>0</v>
      </c>
    </row>
    <row r="14" spans="1:29" s="21" customFormat="1">
      <c r="A14" s="20" t="s">
        <v>22</v>
      </c>
      <c r="B14" s="27">
        <f t="shared" ref="B14:G14" si="3">SUM(B12:B13)</f>
        <v>0</v>
      </c>
      <c r="C14" s="27">
        <f t="shared" si="3"/>
        <v>0</v>
      </c>
      <c r="D14" s="27">
        <f t="shared" si="3"/>
        <v>0</v>
      </c>
      <c r="E14" s="27">
        <f t="shared" si="3"/>
        <v>0</v>
      </c>
      <c r="F14" s="27">
        <f t="shared" si="3"/>
        <v>0</v>
      </c>
      <c r="G14" s="27">
        <f t="shared" si="3"/>
        <v>0</v>
      </c>
      <c r="H14" s="35"/>
      <c r="I14" s="20" t="s">
        <v>22</v>
      </c>
      <c r="J14" s="459">
        <f t="shared" ref="J14:O14" si="4">SUM(J12:J13)</f>
        <v>0</v>
      </c>
      <c r="K14" s="459">
        <f t="shared" si="4"/>
        <v>0</v>
      </c>
      <c r="L14" s="459">
        <f t="shared" si="4"/>
        <v>0</v>
      </c>
      <c r="M14" s="459">
        <f t="shared" si="4"/>
        <v>0</v>
      </c>
      <c r="N14" s="459">
        <f t="shared" si="4"/>
        <v>0</v>
      </c>
      <c r="O14" s="459">
        <f t="shared" si="4"/>
        <v>0</v>
      </c>
      <c r="P14" s="35"/>
      <c r="Q14" s="20" t="s">
        <v>22</v>
      </c>
      <c r="R14" s="459">
        <f t="shared" ref="R14:W14" si="5">SUM(R12:R13)</f>
        <v>0</v>
      </c>
      <c r="S14" s="459">
        <f t="shared" si="5"/>
        <v>0</v>
      </c>
      <c r="T14" s="459">
        <f t="shared" si="5"/>
        <v>0</v>
      </c>
      <c r="U14" s="459">
        <f t="shared" si="5"/>
        <v>0</v>
      </c>
      <c r="V14" s="459">
        <f t="shared" si="5"/>
        <v>0</v>
      </c>
      <c r="W14" s="459">
        <f t="shared" si="5"/>
        <v>0</v>
      </c>
    </row>
    <row r="16" spans="1:29" s="21" customFormat="1">
      <c r="A16" s="20" t="s">
        <v>23</v>
      </c>
      <c r="H16" s="20"/>
      <c r="I16" s="20" t="s">
        <v>23</v>
      </c>
      <c r="Q16" s="20" t="s">
        <v>23</v>
      </c>
    </row>
    <row r="17" spans="1:20">
      <c r="A17" s="29"/>
      <c r="B17" s="468" t="s">
        <v>24</v>
      </c>
      <c r="C17" s="469"/>
      <c r="D17" s="470"/>
      <c r="I17" s="29"/>
      <c r="J17" s="468" t="s">
        <v>24</v>
      </c>
      <c r="K17" s="469"/>
      <c r="L17" s="470"/>
      <c r="Q17" s="29"/>
      <c r="R17" s="468" t="s">
        <v>24</v>
      </c>
      <c r="S17" s="469"/>
      <c r="T17" s="470"/>
    </row>
    <row r="18" spans="1:20">
      <c r="A18" s="30" t="s">
        <v>25</v>
      </c>
      <c r="B18" s="206" t="s">
        <v>7</v>
      </c>
      <c r="C18" s="206" t="s">
        <v>5</v>
      </c>
      <c r="D18" s="207" t="s">
        <v>6</v>
      </c>
      <c r="I18" s="30" t="s">
        <v>25</v>
      </c>
      <c r="J18" s="206" t="s">
        <v>7</v>
      </c>
      <c r="K18" s="206" t="s">
        <v>5</v>
      </c>
      <c r="L18" s="207" t="s">
        <v>6</v>
      </c>
      <c r="Q18" s="30" t="s">
        <v>25</v>
      </c>
      <c r="R18" s="206" t="s">
        <v>7</v>
      </c>
      <c r="S18" s="206" t="s">
        <v>5</v>
      </c>
      <c r="T18" s="207" t="s">
        <v>6</v>
      </c>
    </row>
    <row r="19" spans="1:20">
      <c r="A19" s="30" t="s">
        <v>7</v>
      </c>
      <c r="B19" s="399" t="e">
        <f>C8/C14</f>
        <v>#DIV/0!</v>
      </c>
      <c r="C19" s="400" t="e">
        <f>E8/C14</f>
        <v>#DIV/0!</v>
      </c>
      <c r="D19" s="401" t="e">
        <f>G8/C14</f>
        <v>#DIV/0!</v>
      </c>
      <c r="I19" s="30" t="s">
        <v>7</v>
      </c>
      <c r="J19" s="254" t="e">
        <f>K8/K14</f>
        <v>#DIV/0!</v>
      </c>
      <c r="K19" s="255" t="e">
        <f>M8/K14</f>
        <v>#DIV/0!</v>
      </c>
      <c r="L19" s="256" t="e">
        <f>O8/K14</f>
        <v>#DIV/0!</v>
      </c>
      <c r="Q19" s="30" t="s">
        <v>7</v>
      </c>
      <c r="R19" s="254" t="e">
        <f>S8/S14</f>
        <v>#DIV/0!</v>
      </c>
      <c r="S19" s="255" t="e">
        <f>U8/S14</f>
        <v>#DIV/0!</v>
      </c>
      <c r="T19" s="256" t="e">
        <f>W8/S14</f>
        <v>#DIV/0!</v>
      </c>
    </row>
    <row r="20" spans="1:20">
      <c r="A20" s="30" t="s">
        <v>5</v>
      </c>
      <c r="B20" s="402" t="e">
        <f>C8/E14</f>
        <v>#DIV/0!</v>
      </c>
      <c r="C20" s="403" t="e">
        <f>E8/E14</f>
        <v>#DIV/0!</v>
      </c>
      <c r="D20" s="404" t="e">
        <f>G8/E14</f>
        <v>#DIV/0!</v>
      </c>
      <c r="I20" s="30" t="s">
        <v>5</v>
      </c>
      <c r="J20" s="257" t="e">
        <f>K8/M14</f>
        <v>#DIV/0!</v>
      </c>
      <c r="K20" s="258" t="e">
        <f>M8/M14</f>
        <v>#DIV/0!</v>
      </c>
      <c r="L20" s="259" t="e">
        <f>O8/M14</f>
        <v>#DIV/0!</v>
      </c>
      <c r="Q20" s="30" t="s">
        <v>5</v>
      </c>
      <c r="R20" s="257" t="e">
        <f>S8/U14</f>
        <v>#DIV/0!</v>
      </c>
      <c r="S20" s="258" t="e">
        <f>U8/U14</f>
        <v>#DIV/0!</v>
      </c>
      <c r="T20" s="259" t="e">
        <f>W8/U14</f>
        <v>#DIV/0!</v>
      </c>
    </row>
    <row r="21" spans="1:20">
      <c r="A21" s="33" t="s">
        <v>6</v>
      </c>
      <c r="B21" s="405" t="e">
        <f>C8/G14</f>
        <v>#DIV/0!</v>
      </c>
      <c r="C21" s="406" t="e">
        <f>E8/G14</f>
        <v>#DIV/0!</v>
      </c>
      <c r="D21" s="407" t="e">
        <f>G8/G14</f>
        <v>#DIV/0!</v>
      </c>
      <c r="I21" s="33" t="s">
        <v>6</v>
      </c>
      <c r="J21" s="260" t="e">
        <f>K8/O14</f>
        <v>#DIV/0!</v>
      </c>
      <c r="K21" s="261" t="e">
        <f>M8/O14</f>
        <v>#DIV/0!</v>
      </c>
      <c r="L21" s="262" t="e">
        <f>O8/O14</f>
        <v>#DIV/0!</v>
      </c>
      <c r="Q21" s="33" t="s">
        <v>6</v>
      </c>
      <c r="R21" s="260" t="e">
        <f>S8/W14</f>
        <v>#DIV/0!</v>
      </c>
      <c r="S21" s="261" t="e">
        <f>U8/W14</f>
        <v>#DIV/0!</v>
      </c>
      <c r="T21" s="262" t="e">
        <f>W8/W14</f>
        <v>#DIV/0!</v>
      </c>
    </row>
  </sheetData>
  <mergeCells count="21">
    <mergeCell ref="R17:T17"/>
    <mergeCell ref="R10:S10"/>
    <mergeCell ref="T10:U10"/>
    <mergeCell ref="V10:W10"/>
    <mergeCell ref="R3:S3"/>
    <mergeCell ref="T3:U3"/>
    <mergeCell ref="V3:W3"/>
    <mergeCell ref="N10:O10"/>
    <mergeCell ref="B3:C3"/>
    <mergeCell ref="D3:E3"/>
    <mergeCell ref="F3:G3"/>
    <mergeCell ref="J3:K3"/>
    <mergeCell ref="L3:M3"/>
    <mergeCell ref="N3:O3"/>
    <mergeCell ref="B17:D17"/>
    <mergeCell ref="J17:L17"/>
    <mergeCell ref="B10:C10"/>
    <mergeCell ref="D10:E10"/>
    <mergeCell ref="F10:G10"/>
    <mergeCell ref="J10:K10"/>
    <mergeCell ref="L10:M10"/>
  </mergeCells>
  <conditionalFormatting sqref="B19:D21">
    <cfRule type="cellIs" dxfId="8" priority="28" operator="equal">
      <formula>1</formula>
    </cfRule>
    <cfRule type="cellIs" dxfId="7" priority="29" operator="greaterThan">
      <formula>1</formula>
    </cfRule>
    <cfRule type="cellIs" dxfId="6" priority="30" operator="lessThan">
      <formula>1</formula>
    </cfRule>
  </conditionalFormatting>
  <conditionalFormatting sqref="J19:L21">
    <cfRule type="cellIs" dxfId="5" priority="25" operator="equal">
      <formula>1</formula>
    </cfRule>
    <cfRule type="cellIs" dxfId="4" priority="26" operator="greaterThan">
      <formula>1</formula>
    </cfRule>
    <cfRule type="cellIs" dxfId="3" priority="27" operator="lessThan">
      <formula>1</formula>
    </cfRule>
  </conditionalFormatting>
  <conditionalFormatting sqref="R19:T21">
    <cfRule type="cellIs" dxfId="2" priority="16" operator="equal">
      <formula>1</formula>
    </cfRule>
    <cfRule type="cellIs" dxfId="1" priority="17" operator="greaterThan">
      <formula>1</formula>
    </cfRule>
    <cfRule type="cellIs" dxfId="0" priority="18" operator="lessThan">
      <formula>1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Project_Master</vt:lpstr>
      <vt:lpstr>Alternatives_Assumptions</vt:lpstr>
      <vt:lpstr>Benefits_FloodRisk</vt:lpstr>
      <vt:lpstr>Benefits_Rec</vt:lpstr>
      <vt:lpstr>Benefits_Env_Other</vt:lpstr>
      <vt:lpstr>Costs_O_and_M</vt:lpstr>
      <vt:lpstr>Costs_Capital</vt:lpstr>
      <vt:lpstr>BCA_Summary</vt:lpstr>
      <vt:lpstr>NPVHi_CapCost_Alt0</vt:lpstr>
      <vt:lpstr>NPVHi_CapCost_Alt1</vt:lpstr>
      <vt:lpstr>NPVHi_CapCost_Alt2</vt:lpstr>
      <vt:lpstr>NPVLow_CapCost_Alt0</vt:lpstr>
      <vt:lpstr>NPVLow_CapCost_Alt1</vt:lpstr>
      <vt:lpstr>NPVLow_CapCost_Alt2</vt:lpstr>
      <vt:lpstr>NPVMid_CapCost_Alt0</vt:lpstr>
      <vt:lpstr>NPVMid_CapCost_Alt1</vt:lpstr>
      <vt:lpstr>NPVMid_CapCost_Alt2</vt:lpstr>
    </vt:vector>
  </TitlesOfParts>
  <Company>Integrative Economics,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Birchard</dc:creator>
  <cp:lastModifiedBy>Scott Dusterhoff</cp:lastModifiedBy>
  <dcterms:created xsi:type="dcterms:W3CDTF">2015-03-21T03:23:14Z</dcterms:created>
  <dcterms:modified xsi:type="dcterms:W3CDTF">2017-01-30T22:13:45Z</dcterms:modified>
</cp:coreProperties>
</file>